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önüşüm Hesabı" sheetId="1" state="visible" r:id="rId1"/>
    <sheet xmlns:r="http://schemas.openxmlformats.org/officeDocument/2006/relationships" name="Muadil Tablosu" sheetId="2" state="visible" r:id="rId2"/>
    <sheet xmlns:r="http://schemas.openxmlformats.org/officeDocument/2006/relationships" name="Sistem Gücü" sheetId="3" state="visible" r:id="rId3"/>
    <sheet xmlns:r="http://schemas.openxmlformats.org/officeDocument/2006/relationships" name="Künye ve Kısı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F7891"/>
      <sz val="8.5"/>
    </font>
    <font>
      <name val="Arial"/>
      <b val="1"/>
      <color rgb="000A2540"/>
      <sz val="11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9DB"/>
      </patternFill>
    </fill>
    <fill>
      <patternFill patternType="solid">
        <fgColor rgb="00F4F8FC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1" fontId="4" fillId="3" borderId="1" applyAlignment="1" pivotButton="0" quotePrefix="0" xfId="0">
      <alignment horizontal="center" vertical="center"/>
    </xf>
    <xf numFmtId="0" fontId="2" fillId="0" borderId="0" pivotButton="0" quotePrefix="0" xfId="0"/>
    <xf numFmtId="4" fontId="4" fillId="3" borderId="1" applyAlignment="1" pivotButton="0" quotePrefix="0" xfId="0">
      <alignment horizontal="center" vertical="center"/>
    </xf>
    <xf numFmtId="9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0" fontId="7" fillId="0" borderId="0" pivotButton="0" quotePrefix="0" xfId="0"/>
    <xf numFmtId="3" fontId="7" fillId="4" borderId="1" applyAlignment="1" pivotButton="0" quotePrefix="0" xfId="0">
      <alignment horizontal="center" vertical="center"/>
    </xf>
    <xf numFmtId="4" fontId="7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7" fillId="0" borderId="1" pivotButton="0" quotePrefix="0" xfId="0"/>
    <xf numFmtId="0" fontId="7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8" customWidth="1" min="3" max="3"/>
    <col width="20" customWidth="1" min="4" max="4"/>
    <col width="13" customWidth="1" min="5" max="5"/>
    <col width="17" customWidth="1" min="6" max="6"/>
    <col width="16" customWidth="1" min="7" max="7"/>
    <col width="17" customWidth="1" min="8" max="8"/>
    <col width="15" customWidth="1" min="9" max="9"/>
    <col width="19" customWidth="1" min="10" max="10"/>
    <col width="16" customWidth="1" min="11" max="11"/>
  </cols>
  <sheetData>
    <row r="1" ht="34" customHeight="1">
      <c r="A1" s="1" t="inlineStr">
        <is>
          <t>FLORESAN → LED DÖNÜŞÜM ÇİZELGESİ</t>
        </is>
      </c>
    </row>
    <row r="2" ht="18" customHeight="1">
      <c r="A2" s="2" t="inlineStr">
        <is>
          <t>Lamba tipini seçin, adet ve saat girin; ışık korunarak LED gücü ve kWh farkı çıkar</t>
        </is>
      </c>
    </row>
    <row r="4">
      <c r="A4" s="3" t="inlineStr">
        <is>
          <t>Yıllık çalışma saati</t>
        </is>
      </c>
      <c r="B4" s="4" t="n"/>
      <c r="C4" s="5" t="inlineStr">
        <is>
          <t>Örn. günde 10 saat × 250 gün = 2.500</t>
        </is>
      </c>
    </row>
    <row r="5">
      <c r="A5" s="3" t="inlineStr">
        <is>
          <t>Elektrik birim fiyatı (kWh)</t>
        </is>
      </c>
      <c r="B5" s="6" t="n"/>
      <c r="C5" s="5" t="inlineStr">
        <is>
          <t>Kendi faturanızdaki değeri girin — çizelgede hiçbir fiyat yazılı değildir.</t>
        </is>
      </c>
    </row>
    <row r="6">
      <c r="A6" s="3" t="inlineStr">
        <is>
          <t>LED sürücü / EM kaybı payı (%)</t>
        </is>
      </c>
      <c r="B6" s="7" t="n"/>
      <c r="C6" s="5" t="inlineStr">
        <is>
          <t>Boş bırakılırsa 0 kabul edilir — o zaman sonuç SADECE by-pass montaj için geçerlidir.</t>
        </is>
      </c>
    </row>
    <row r="7">
      <c r="A7" s="3" t="inlineStr">
        <is>
          <t>Hesapta kullanılacak LED seviyesi</t>
        </is>
      </c>
      <c r="B7" s="8" t="n"/>
      <c r="C7" s="5" t="inlineStr">
        <is>
          <t>⚠ Seçim yapılmadan kWh ve tutar hesaplanmaz. Sayfa, Türkiye'de yaygın tüplerin 100-105 lm/W (Ekonomik) bandında olduğunu söylüyor.</t>
        </is>
      </c>
    </row>
    <row r="9" ht="30" customHeight="1">
      <c r="A9" s="9" t="inlineStr">
        <is>
          <t>#</t>
        </is>
      </c>
      <c r="B9" s="9" t="inlineStr">
        <is>
          <t>Mevcut floresan</t>
        </is>
      </c>
      <c r="C9" s="9" t="inlineStr">
        <is>
          <t>Adet</t>
        </is>
      </c>
      <c r="D9" s="9" t="inlineStr">
        <is>
          <t>Mevcut sistem gücü (W)</t>
        </is>
      </c>
      <c r="E9" s="9" t="inlineStr">
        <is>
          <t>Hedef lümen</t>
        </is>
      </c>
      <c r="F9" s="9" t="inlineStr">
        <is>
          <t>LED — ekonomik (W)</t>
        </is>
      </c>
      <c r="G9" s="9" t="inlineStr">
        <is>
          <t>LED — verimli (W)</t>
        </is>
      </c>
      <c r="H9" s="9" t="inlineStr">
        <is>
          <t>LED — premium (W)</t>
        </is>
      </c>
      <c r="I9" s="9" t="inlineStr">
        <is>
          <t>Mevcut kWh/yıl</t>
        </is>
      </c>
      <c r="J9" s="9" t="inlineStr">
        <is>
          <t>LED (seçilen seviye) kWh/yıl</t>
        </is>
      </c>
      <c r="K9" s="9" t="inlineStr">
        <is>
          <t>Fark (kWh/yıl)</t>
        </is>
      </c>
    </row>
    <row r="10">
      <c r="A10" s="10" t="n">
        <v>1</v>
      </c>
      <c r="B10" s="8" t="n"/>
      <c r="C10" s="8" t="n"/>
      <c r="D10" s="8" t="n"/>
      <c r="E10" s="11">
        <f>IF($B10="","",VLOOKUP($B10,'Muadil Tablosu'!$A$5:$E$14,2,FALSE))</f>
        <v/>
      </c>
      <c r="F10" s="11">
        <f>IF($B10="","",VLOOKUP($B10,'Muadil Tablosu'!$A$5:$E$14,3,FALSE))</f>
        <v/>
      </c>
      <c r="G10" s="11">
        <f>IF($B10="","",VLOOKUP($B10,'Muadil Tablosu'!$A$5:$E$14,4,FALSE))</f>
        <v/>
      </c>
      <c r="H10" s="11">
        <f>IF($B10="","",VLOOKUP($B10,'Muadil Tablosu'!$A$5:$E$14,5,FALSE))</f>
        <v/>
      </c>
      <c r="I10" s="12">
        <f>IF(OR($B10="",$C10="",$D10="",$B$4=""),"",$C10*$D10*$B$4/1000)</f>
        <v/>
      </c>
      <c r="J10" s="12">
        <f>IF(OR($B10="",$C10="",$D10="",$B$4="",$B$7=""),"",$C10*INDEX(F10:H10,MATCH($B$7,{"Ekonomik","Verimli","Premium"},0))*(1+N($B$6))*$B$4/1000)</f>
        <v/>
      </c>
      <c r="K10" s="13">
        <f>IF(OR(N(I10)=0,N(J10)=0),"",I10-J10)</f>
        <v/>
      </c>
    </row>
    <row r="11">
      <c r="A11" s="10" t="n">
        <v>2</v>
      </c>
      <c r="B11" s="8" t="n"/>
      <c r="C11" s="8" t="n"/>
      <c r="D11" s="8" t="n"/>
      <c r="E11" s="11">
        <f>IF($B11="","",VLOOKUP($B11,'Muadil Tablosu'!$A$5:$E$14,2,FALSE))</f>
        <v/>
      </c>
      <c r="F11" s="11">
        <f>IF($B11="","",VLOOKUP($B11,'Muadil Tablosu'!$A$5:$E$14,3,FALSE))</f>
        <v/>
      </c>
      <c r="G11" s="11">
        <f>IF($B11="","",VLOOKUP($B11,'Muadil Tablosu'!$A$5:$E$14,4,FALSE))</f>
        <v/>
      </c>
      <c r="H11" s="11">
        <f>IF($B11="","",VLOOKUP($B11,'Muadil Tablosu'!$A$5:$E$14,5,FALSE))</f>
        <v/>
      </c>
      <c r="I11" s="12">
        <f>IF(OR($B11="",$C11="",$D11="",$B$4=""),"",$C11*$D11*$B$4/1000)</f>
        <v/>
      </c>
      <c r="J11" s="12">
        <f>IF(OR($B11="",$C11="",$D11="",$B$4="",$B$7=""),"",$C11*INDEX(F11:H11,MATCH($B$7,{"Ekonomik","Verimli","Premium"},0))*(1+N($B$6))*$B$4/1000)</f>
        <v/>
      </c>
      <c r="K11" s="13">
        <f>IF(OR(N(I11)=0,N(J11)=0),"",I11-J11)</f>
        <v/>
      </c>
    </row>
    <row r="12">
      <c r="A12" s="10" t="n">
        <v>3</v>
      </c>
      <c r="B12" s="8" t="n"/>
      <c r="C12" s="8" t="n"/>
      <c r="D12" s="8" t="n"/>
      <c r="E12" s="11">
        <f>IF($B12="","",VLOOKUP($B12,'Muadil Tablosu'!$A$5:$E$14,2,FALSE))</f>
        <v/>
      </c>
      <c r="F12" s="11">
        <f>IF($B12="","",VLOOKUP($B12,'Muadil Tablosu'!$A$5:$E$14,3,FALSE))</f>
        <v/>
      </c>
      <c r="G12" s="11">
        <f>IF($B12="","",VLOOKUP($B12,'Muadil Tablosu'!$A$5:$E$14,4,FALSE))</f>
        <v/>
      </c>
      <c r="H12" s="11">
        <f>IF($B12="","",VLOOKUP($B12,'Muadil Tablosu'!$A$5:$E$14,5,FALSE))</f>
        <v/>
      </c>
      <c r="I12" s="12">
        <f>IF(OR($B12="",$C12="",$D12="",$B$4=""),"",$C12*$D12*$B$4/1000)</f>
        <v/>
      </c>
      <c r="J12" s="12">
        <f>IF(OR($B12="",$C12="",$D12="",$B$4="",$B$7=""),"",$C12*INDEX(F12:H12,MATCH($B$7,{"Ekonomik","Verimli","Premium"},0))*(1+N($B$6))*$B$4/1000)</f>
        <v/>
      </c>
      <c r="K12" s="13">
        <f>IF(OR(N(I12)=0,N(J12)=0),"",I12-J12)</f>
        <v/>
      </c>
    </row>
    <row r="13">
      <c r="A13" s="10" t="n">
        <v>4</v>
      </c>
      <c r="B13" s="8" t="n"/>
      <c r="C13" s="8" t="n"/>
      <c r="D13" s="8" t="n"/>
      <c r="E13" s="11">
        <f>IF($B13="","",VLOOKUP($B13,'Muadil Tablosu'!$A$5:$E$14,2,FALSE))</f>
        <v/>
      </c>
      <c r="F13" s="11">
        <f>IF($B13="","",VLOOKUP($B13,'Muadil Tablosu'!$A$5:$E$14,3,FALSE))</f>
        <v/>
      </c>
      <c r="G13" s="11">
        <f>IF($B13="","",VLOOKUP($B13,'Muadil Tablosu'!$A$5:$E$14,4,FALSE))</f>
        <v/>
      </c>
      <c r="H13" s="11">
        <f>IF($B13="","",VLOOKUP($B13,'Muadil Tablosu'!$A$5:$E$14,5,FALSE))</f>
        <v/>
      </c>
      <c r="I13" s="12">
        <f>IF(OR($B13="",$C13="",$D13="",$B$4=""),"",$C13*$D13*$B$4/1000)</f>
        <v/>
      </c>
      <c r="J13" s="12">
        <f>IF(OR($B13="",$C13="",$D13="",$B$4="",$B$7=""),"",$C13*INDEX(F13:H13,MATCH($B$7,{"Ekonomik","Verimli","Premium"},0))*(1+N($B$6))*$B$4/1000)</f>
        <v/>
      </c>
      <c r="K13" s="13">
        <f>IF(OR(N(I13)=0,N(J13)=0),"",I13-J13)</f>
        <v/>
      </c>
    </row>
    <row r="14">
      <c r="A14" s="10" t="n">
        <v>5</v>
      </c>
      <c r="B14" s="8" t="n"/>
      <c r="C14" s="8" t="n"/>
      <c r="D14" s="8" t="n"/>
      <c r="E14" s="11">
        <f>IF($B14="","",VLOOKUP($B14,'Muadil Tablosu'!$A$5:$E$14,2,FALSE))</f>
        <v/>
      </c>
      <c r="F14" s="11">
        <f>IF($B14="","",VLOOKUP($B14,'Muadil Tablosu'!$A$5:$E$14,3,FALSE))</f>
        <v/>
      </c>
      <c r="G14" s="11">
        <f>IF($B14="","",VLOOKUP($B14,'Muadil Tablosu'!$A$5:$E$14,4,FALSE))</f>
        <v/>
      </c>
      <c r="H14" s="11">
        <f>IF($B14="","",VLOOKUP($B14,'Muadil Tablosu'!$A$5:$E$14,5,FALSE))</f>
        <v/>
      </c>
      <c r="I14" s="12">
        <f>IF(OR($B14="",$C14="",$D14="",$B$4=""),"",$C14*$D14*$B$4/1000)</f>
        <v/>
      </c>
      <c r="J14" s="12">
        <f>IF(OR($B14="",$C14="",$D14="",$B$4="",$B$7=""),"",$C14*INDEX(F14:H14,MATCH($B$7,{"Ekonomik","Verimli","Premium"},0))*(1+N($B$6))*$B$4/1000)</f>
        <v/>
      </c>
      <c r="K14" s="13">
        <f>IF(OR(N(I14)=0,N(J14)=0),"",I14-J14)</f>
        <v/>
      </c>
    </row>
    <row r="15">
      <c r="A15" s="10" t="n">
        <v>6</v>
      </c>
      <c r="B15" s="8" t="n"/>
      <c r="C15" s="8" t="n"/>
      <c r="D15" s="8" t="n"/>
      <c r="E15" s="11">
        <f>IF($B15="","",VLOOKUP($B15,'Muadil Tablosu'!$A$5:$E$14,2,FALSE))</f>
        <v/>
      </c>
      <c r="F15" s="11">
        <f>IF($B15="","",VLOOKUP($B15,'Muadil Tablosu'!$A$5:$E$14,3,FALSE))</f>
        <v/>
      </c>
      <c r="G15" s="11">
        <f>IF($B15="","",VLOOKUP($B15,'Muadil Tablosu'!$A$5:$E$14,4,FALSE))</f>
        <v/>
      </c>
      <c r="H15" s="11">
        <f>IF($B15="","",VLOOKUP($B15,'Muadil Tablosu'!$A$5:$E$14,5,FALSE))</f>
        <v/>
      </c>
      <c r="I15" s="12">
        <f>IF(OR($B15="",$C15="",$D15="",$B$4=""),"",$C15*$D15*$B$4/1000)</f>
        <v/>
      </c>
      <c r="J15" s="12">
        <f>IF(OR($B15="",$C15="",$D15="",$B$4="",$B$7=""),"",$C15*INDEX(F15:H15,MATCH($B$7,{"Ekonomik","Verimli","Premium"},0))*(1+N($B$6))*$B$4/1000)</f>
        <v/>
      </c>
      <c r="K15" s="13">
        <f>IF(OR(N(I15)=0,N(J15)=0),"",I15-J15)</f>
        <v/>
      </c>
    </row>
    <row r="16">
      <c r="A16" s="10" t="n">
        <v>7</v>
      </c>
      <c r="B16" s="8" t="n"/>
      <c r="C16" s="8" t="n"/>
      <c r="D16" s="8" t="n"/>
      <c r="E16" s="11">
        <f>IF($B16="","",VLOOKUP($B16,'Muadil Tablosu'!$A$5:$E$14,2,FALSE))</f>
        <v/>
      </c>
      <c r="F16" s="11">
        <f>IF($B16="","",VLOOKUP($B16,'Muadil Tablosu'!$A$5:$E$14,3,FALSE))</f>
        <v/>
      </c>
      <c r="G16" s="11">
        <f>IF($B16="","",VLOOKUP($B16,'Muadil Tablosu'!$A$5:$E$14,4,FALSE))</f>
        <v/>
      </c>
      <c r="H16" s="11">
        <f>IF($B16="","",VLOOKUP($B16,'Muadil Tablosu'!$A$5:$E$14,5,FALSE))</f>
        <v/>
      </c>
      <c r="I16" s="12">
        <f>IF(OR($B16="",$C16="",$D16="",$B$4=""),"",$C16*$D16*$B$4/1000)</f>
        <v/>
      </c>
      <c r="J16" s="12">
        <f>IF(OR($B16="",$C16="",$D16="",$B$4="",$B$7=""),"",$C16*INDEX(F16:H16,MATCH($B$7,{"Ekonomik","Verimli","Premium"},0))*(1+N($B$6))*$B$4/1000)</f>
        <v/>
      </c>
      <c r="K16" s="13">
        <f>IF(OR(N(I16)=0,N(J16)=0),"",I16-J16)</f>
        <v/>
      </c>
    </row>
    <row r="17">
      <c r="A17" s="10" t="n">
        <v>8</v>
      </c>
      <c r="B17" s="8" t="n"/>
      <c r="C17" s="8" t="n"/>
      <c r="D17" s="8" t="n"/>
      <c r="E17" s="11">
        <f>IF($B17="","",VLOOKUP($B17,'Muadil Tablosu'!$A$5:$E$14,2,FALSE))</f>
        <v/>
      </c>
      <c r="F17" s="11">
        <f>IF($B17="","",VLOOKUP($B17,'Muadil Tablosu'!$A$5:$E$14,3,FALSE))</f>
        <v/>
      </c>
      <c r="G17" s="11">
        <f>IF($B17="","",VLOOKUP($B17,'Muadil Tablosu'!$A$5:$E$14,4,FALSE))</f>
        <v/>
      </c>
      <c r="H17" s="11">
        <f>IF($B17="","",VLOOKUP($B17,'Muadil Tablosu'!$A$5:$E$14,5,FALSE))</f>
        <v/>
      </c>
      <c r="I17" s="12">
        <f>IF(OR($B17="",$C17="",$D17="",$B$4=""),"",$C17*$D17*$B$4/1000)</f>
        <v/>
      </c>
      <c r="J17" s="12">
        <f>IF(OR($B17="",$C17="",$D17="",$B$4="",$B$7=""),"",$C17*INDEX(F17:H17,MATCH($B$7,{"Ekonomik","Verimli","Premium"},0))*(1+N($B$6))*$B$4/1000)</f>
        <v/>
      </c>
      <c r="K17" s="13">
        <f>IF(OR(N(I17)=0,N(J17)=0),"",I17-J17)</f>
        <v/>
      </c>
    </row>
    <row r="18">
      <c r="A18" s="10" t="n">
        <v>9</v>
      </c>
      <c r="B18" s="8" t="n"/>
      <c r="C18" s="8" t="n"/>
      <c r="D18" s="8" t="n"/>
      <c r="E18" s="11">
        <f>IF($B18="","",VLOOKUP($B18,'Muadil Tablosu'!$A$5:$E$14,2,FALSE))</f>
        <v/>
      </c>
      <c r="F18" s="11">
        <f>IF($B18="","",VLOOKUP($B18,'Muadil Tablosu'!$A$5:$E$14,3,FALSE))</f>
        <v/>
      </c>
      <c r="G18" s="11">
        <f>IF($B18="","",VLOOKUP($B18,'Muadil Tablosu'!$A$5:$E$14,4,FALSE))</f>
        <v/>
      </c>
      <c r="H18" s="11">
        <f>IF($B18="","",VLOOKUP($B18,'Muadil Tablosu'!$A$5:$E$14,5,FALSE))</f>
        <v/>
      </c>
      <c r="I18" s="12">
        <f>IF(OR($B18="",$C18="",$D18="",$B$4=""),"",$C18*$D18*$B$4/1000)</f>
        <v/>
      </c>
      <c r="J18" s="12">
        <f>IF(OR($B18="",$C18="",$D18="",$B$4="",$B$7=""),"",$C18*INDEX(F18:H18,MATCH($B$7,{"Ekonomik","Verimli","Premium"},0))*(1+N($B$6))*$B$4/1000)</f>
        <v/>
      </c>
      <c r="K18" s="13">
        <f>IF(OR(N(I18)=0,N(J18)=0),"",I18-J18)</f>
        <v/>
      </c>
    </row>
    <row r="19">
      <c r="A19" s="10" t="n">
        <v>10</v>
      </c>
      <c r="B19" s="8" t="n"/>
      <c r="C19" s="8" t="n"/>
      <c r="D19" s="8" t="n"/>
      <c r="E19" s="11">
        <f>IF($B19="","",VLOOKUP($B19,'Muadil Tablosu'!$A$5:$E$14,2,FALSE))</f>
        <v/>
      </c>
      <c r="F19" s="11">
        <f>IF($B19="","",VLOOKUP($B19,'Muadil Tablosu'!$A$5:$E$14,3,FALSE))</f>
        <v/>
      </c>
      <c r="G19" s="11">
        <f>IF($B19="","",VLOOKUP($B19,'Muadil Tablosu'!$A$5:$E$14,4,FALSE))</f>
        <v/>
      </c>
      <c r="H19" s="11">
        <f>IF($B19="","",VLOOKUP($B19,'Muadil Tablosu'!$A$5:$E$14,5,FALSE))</f>
        <v/>
      </c>
      <c r="I19" s="12">
        <f>IF(OR($B19="",$C19="",$D19="",$B$4=""),"",$C19*$D19*$B$4/1000)</f>
        <v/>
      </c>
      <c r="J19" s="12">
        <f>IF(OR($B19="",$C19="",$D19="",$B$4="",$B$7=""),"",$C19*INDEX(F19:H19,MATCH($B$7,{"Ekonomik","Verimli","Premium"},0))*(1+N($B$6))*$B$4/1000)</f>
        <v/>
      </c>
      <c r="K19" s="13">
        <f>IF(OR(N(I19)=0,N(J19)=0),"",I19-J19)</f>
        <v/>
      </c>
    </row>
    <row r="20">
      <c r="A20" s="10" t="n">
        <v>11</v>
      </c>
      <c r="B20" s="8" t="n"/>
      <c r="C20" s="8" t="n"/>
      <c r="D20" s="8" t="n"/>
      <c r="E20" s="11">
        <f>IF($B20="","",VLOOKUP($B20,'Muadil Tablosu'!$A$5:$E$14,2,FALSE))</f>
        <v/>
      </c>
      <c r="F20" s="11">
        <f>IF($B20="","",VLOOKUP($B20,'Muadil Tablosu'!$A$5:$E$14,3,FALSE))</f>
        <v/>
      </c>
      <c r="G20" s="11">
        <f>IF($B20="","",VLOOKUP($B20,'Muadil Tablosu'!$A$5:$E$14,4,FALSE))</f>
        <v/>
      </c>
      <c r="H20" s="11">
        <f>IF($B20="","",VLOOKUP($B20,'Muadil Tablosu'!$A$5:$E$14,5,FALSE))</f>
        <v/>
      </c>
      <c r="I20" s="12">
        <f>IF(OR($B20="",$C20="",$D20="",$B$4=""),"",$C20*$D20*$B$4/1000)</f>
        <v/>
      </c>
      <c r="J20" s="12">
        <f>IF(OR($B20="",$C20="",$D20="",$B$4="",$B$7=""),"",$C20*INDEX(F20:H20,MATCH($B$7,{"Ekonomik","Verimli","Premium"},0))*(1+N($B$6))*$B$4/1000)</f>
        <v/>
      </c>
      <c r="K20" s="13">
        <f>IF(OR(N(I20)=0,N(J20)=0),"",I20-J20)</f>
        <v/>
      </c>
    </row>
    <row r="21">
      <c r="A21" s="10" t="n">
        <v>12</v>
      </c>
      <c r="B21" s="8" t="n"/>
      <c r="C21" s="8" t="n"/>
      <c r="D21" s="8" t="n"/>
      <c r="E21" s="11">
        <f>IF($B21="","",VLOOKUP($B21,'Muadil Tablosu'!$A$5:$E$14,2,FALSE))</f>
        <v/>
      </c>
      <c r="F21" s="11">
        <f>IF($B21="","",VLOOKUP($B21,'Muadil Tablosu'!$A$5:$E$14,3,FALSE))</f>
        <v/>
      </c>
      <c r="G21" s="11">
        <f>IF($B21="","",VLOOKUP($B21,'Muadil Tablosu'!$A$5:$E$14,4,FALSE))</f>
        <v/>
      </c>
      <c r="H21" s="11">
        <f>IF($B21="","",VLOOKUP($B21,'Muadil Tablosu'!$A$5:$E$14,5,FALSE))</f>
        <v/>
      </c>
      <c r="I21" s="12">
        <f>IF(OR($B21="",$C21="",$D21="",$B$4=""),"",$C21*$D21*$B$4/1000)</f>
        <v/>
      </c>
      <c r="J21" s="12">
        <f>IF(OR($B21="",$C21="",$D21="",$B$4="",$B$7=""),"",$C21*INDEX(F21:H21,MATCH($B$7,{"Ekonomik","Verimli","Premium"},0))*(1+N($B$6))*$B$4/1000)</f>
        <v/>
      </c>
      <c r="K21" s="13">
        <f>IF(OR(N(I21)=0,N(J21)=0),"",I21-J21)</f>
        <v/>
      </c>
    </row>
    <row r="22">
      <c r="A22" s="10" t="n">
        <v>13</v>
      </c>
      <c r="B22" s="8" t="n"/>
      <c r="C22" s="8" t="n"/>
      <c r="D22" s="8" t="n"/>
      <c r="E22" s="11">
        <f>IF($B22="","",VLOOKUP($B22,'Muadil Tablosu'!$A$5:$E$14,2,FALSE))</f>
        <v/>
      </c>
      <c r="F22" s="11">
        <f>IF($B22="","",VLOOKUP($B22,'Muadil Tablosu'!$A$5:$E$14,3,FALSE))</f>
        <v/>
      </c>
      <c r="G22" s="11">
        <f>IF($B22="","",VLOOKUP($B22,'Muadil Tablosu'!$A$5:$E$14,4,FALSE))</f>
        <v/>
      </c>
      <c r="H22" s="11">
        <f>IF($B22="","",VLOOKUP($B22,'Muadil Tablosu'!$A$5:$E$14,5,FALSE))</f>
        <v/>
      </c>
      <c r="I22" s="12">
        <f>IF(OR($B22="",$C22="",$D22="",$B$4=""),"",$C22*$D22*$B$4/1000)</f>
        <v/>
      </c>
      <c r="J22" s="12">
        <f>IF(OR($B22="",$C22="",$D22="",$B$4="",$B$7=""),"",$C22*INDEX(F22:H22,MATCH($B$7,{"Ekonomik","Verimli","Premium"},0))*(1+N($B$6))*$B$4/1000)</f>
        <v/>
      </c>
      <c r="K22" s="13">
        <f>IF(OR(N(I22)=0,N(J22)=0),"",I22-J22)</f>
        <v/>
      </c>
    </row>
    <row r="23">
      <c r="A23" s="10" t="n">
        <v>14</v>
      </c>
      <c r="B23" s="8" t="n"/>
      <c r="C23" s="8" t="n"/>
      <c r="D23" s="8" t="n"/>
      <c r="E23" s="11">
        <f>IF($B23="","",VLOOKUP($B23,'Muadil Tablosu'!$A$5:$E$14,2,FALSE))</f>
        <v/>
      </c>
      <c r="F23" s="11">
        <f>IF($B23="","",VLOOKUP($B23,'Muadil Tablosu'!$A$5:$E$14,3,FALSE))</f>
        <v/>
      </c>
      <c r="G23" s="11">
        <f>IF($B23="","",VLOOKUP($B23,'Muadil Tablosu'!$A$5:$E$14,4,FALSE))</f>
        <v/>
      </c>
      <c r="H23" s="11">
        <f>IF($B23="","",VLOOKUP($B23,'Muadil Tablosu'!$A$5:$E$14,5,FALSE))</f>
        <v/>
      </c>
      <c r="I23" s="12">
        <f>IF(OR($B23="",$C23="",$D23="",$B$4=""),"",$C23*$D23*$B$4/1000)</f>
        <v/>
      </c>
      <c r="J23" s="12">
        <f>IF(OR($B23="",$C23="",$D23="",$B$4="",$B$7=""),"",$C23*INDEX(F23:H23,MATCH($B$7,{"Ekonomik","Verimli","Premium"},0))*(1+N($B$6))*$B$4/1000)</f>
        <v/>
      </c>
      <c r="K23" s="13">
        <f>IF(OR(N(I23)=0,N(J23)=0),"",I23-J23)</f>
        <v/>
      </c>
    </row>
    <row r="24">
      <c r="A24" s="10" t="n">
        <v>15</v>
      </c>
      <c r="B24" s="8" t="n"/>
      <c r="C24" s="8" t="n"/>
      <c r="D24" s="8" t="n"/>
      <c r="E24" s="11">
        <f>IF($B24="","",VLOOKUP($B24,'Muadil Tablosu'!$A$5:$E$14,2,FALSE))</f>
        <v/>
      </c>
      <c r="F24" s="11">
        <f>IF($B24="","",VLOOKUP($B24,'Muadil Tablosu'!$A$5:$E$14,3,FALSE))</f>
        <v/>
      </c>
      <c r="G24" s="11">
        <f>IF($B24="","",VLOOKUP($B24,'Muadil Tablosu'!$A$5:$E$14,4,FALSE))</f>
        <v/>
      </c>
      <c r="H24" s="11">
        <f>IF($B24="","",VLOOKUP($B24,'Muadil Tablosu'!$A$5:$E$14,5,FALSE))</f>
        <v/>
      </c>
      <c r="I24" s="12">
        <f>IF(OR($B24="",$C24="",$D24="",$B$4=""),"",$C24*$D24*$B$4/1000)</f>
        <v/>
      </c>
      <c r="J24" s="12">
        <f>IF(OR($B24="",$C24="",$D24="",$B$4="",$B$7=""),"",$C24*INDEX(F24:H24,MATCH($B$7,{"Ekonomik","Verimli","Premium"},0))*(1+N($B$6))*$B$4/1000)</f>
        <v/>
      </c>
      <c r="K24" s="13">
        <f>IF(OR(N(I24)=0,N(J24)=0),"",I24-J24)</f>
        <v/>
      </c>
    </row>
    <row r="25">
      <c r="A25" s="10" t="n">
        <v>16</v>
      </c>
      <c r="B25" s="8" t="n"/>
      <c r="C25" s="8" t="n"/>
      <c r="D25" s="8" t="n"/>
      <c r="E25" s="11">
        <f>IF($B25="","",VLOOKUP($B25,'Muadil Tablosu'!$A$5:$E$14,2,FALSE))</f>
        <v/>
      </c>
      <c r="F25" s="11">
        <f>IF($B25="","",VLOOKUP($B25,'Muadil Tablosu'!$A$5:$E$14,3,FALSE))</f>
        <v/>
      </c>
      <c r="G25" s="11">
        <f>IF($B25="","",VLOOKUP($B25,'Muadil Tablosu'!$A$5:$E$14,4,FALSE))</f>
        <v/>
      </c>
      <c r="H25" s="11">
        <f>IF($B25="","",VLOOKUP($B25,'Muadil Tablosu'!$A$5:$E$14,5,FALSE))</f>
        <v/>
      </c>
      <c r="I25" s="12">
        <f>IF(OR($B25="",$C25="",$D25="",$B$4=""),"",$C25*$D25*$B$4/1000)</f>
        <v/>
      </c>
      <c r="J25" s="12">
        <f>IF(OR($B25="",$C25="",$D25="",$B$4="",$B$7=""),"",$C25*INDEX(F25:H25,MATCH($B$7,{"Ekonomik","Verimli","Premium"},0))*(1+N($B$6))*$B$4/1000)</f>
        <v/>
      </c>
      <c r="K25" s="13">
        <f>IF(OR(N(I25)=0,N(J25)=0),"",I25-J25)</f>
        <v/>
      </c>
    </row>
    <row r="26">
      <c r="A26" s="10" t="n">
        <v>17</v>
      </c>
      <c r="B26" s="8" t="n"/>
      <c r="C26" s="8" t="n"/>
      <c r="D26" s="8" t="n"/>
      <c r="E26" s="11">
        <f>IF($B26="","",VLOOKUP($B26,'Muadil Tablosu'!$A$5:$E$14,2,FALSE))</f>
        <v/>
      </c>
      <c r="F26" s="11">
        <f>IF($B26="","",VLOOKUP($B26,'Muadil Tablosu'!$A$5:$E$14,3,FALSE))</f>
        <v/>
      </c>
      <c r="G26" s="11">
        <f>IF($B26="","",VLOOKUP($B26,'Muadil Tablosu'!$A$5:$E$14,4,FALSE))</f>
        <v/>
      </c>
      <c r="H26" s="11">
        <f>IF($B26="","",VLOOKUP($B26,'Muadil Tablosu'!$A$5:$E$14,5,FALSE))</f>
        <v/>
      </c>
      <c r="I26" s="12">
        <f>IF(OR($B26="",$C26="",$D26="",$B$4=""),"",$C26*$D26*$B$4/1000)</f>
        <v/>
      </c>
      <c r="J26" s="12">
        <f>IF(OR($B26="",$C26="",$D26="",$B$4="",$B$7=""),"",$C26*INDEX(F26:H26,MATCH($B$7,{"Ekonomik","Verimli","Premium"},0))*(1+N($B$6))*$B$4/1000)</f>
        <v/>
      </c>
      <c r="K26" s="13">
        <f>IF(OR(N(I26)=0,N(J26)=0),"",I26-J26)</f>
        <v/>
      </c>
    </row>
    <row r="27">
      <c r="A27" s="10" t="n">
        <v>18</v>
      </c>
      <c r="B27" s="8" t="n"/>
      <c r="C27" s="8" t="n"/>
      <c r="D27" s="8" t="n"/>
      <c r="E27" s="11">
        <f>IF($B27="","",VLOOKUP($B27,'Muadil Tablosu'!$A$5:$E$14,2,FALSE))</f>
        <v/>
      </c>
      <c r="F27" s="11">
        <f>IF($B27="","",VLOOKUP($B27,'Muadil Tablosu'!$A$5:$E$14,3,FALSE))</f>
        <v/>
      </c>
      <c r="G27" s="11">
        <f>IF($B27="","",VLOOKUP($B27,'Muadil Tablosu'!$A$5:$E$14,4,FALSE))</f>
        <v/>
      </c>
      <c r="H27" s="11">
        <f>IF($B27="","",VLOOKUP($B27,'Muadil Tablosu'!$A$5:$E$14,5,FALSE))</f>
        <v/>
      </c>
      <c r="I27" s="12">
        <f>IF(OR($B27="",$C27="",$D27="",$B$4=""),"",$C27*$D27*$B$4/1000)</f>
        <v/>
      </c>
      <c r="J27" s="12">
        <f>IF(OR($B27="",$C27="",$D27="",$B$4="",$B$7=""),"",$C27*INDEX(F27:H27,MATCH($B$7,{"Ekonomik","Verimli","Premium"},0))*(1+N($B$6))*$B$4/1000)</f>
        <v/>
      </c>
      <c r="K27" s="13">
        <f>IF(OR(N(I27)=0,N(J27)=0),"",I27-J27)</f>
        <v/>
      </c>
    </row>
    <row r="28">
      <c r="A28" s="10" t="n">
        <v>19</v>
      </c>
      <c r="B28" s="8" t="n"/>
      <c r="C28" s="8" t="n"/>
      <c r="D28" s="8" t="n"/>
      <c r="E28" s="11">
        <f>IF($B28="","",VLOOKUP($B28,'Muadil Tablosu'!$A$5:$E$14,2,FALSE))</f>
        <v/>
      </c>
      <c r="F28" s="11">
        <f>IF($B28="","",VLOOKUP($B28,'Muadil Tablosu'!$A$5:$E$14,3,FALSE))</f>
        <v/>
      </c>
      <c r="G28" s="11">
        <f>IF($B28="","",VLOOKUP($B28,'Muadil Tablosu'!$A$5:$E$14,4,FALSE))</f>
        <v/>
      </c>
      <c r="H28" s="11">
        <f>IF($B28="","",VLOOKUP($B28,'Muadil Tablosu'!$A$5:$E$14,5,FALSE))</f>
        <v/>
      </c>
      <c r="I28" s="12">
        <f>IF(OR($B28="",$C28="",$D28="",$B$4=""),"",$C28*$D28*$B$4/1000)</f>
        <v/>
      </c>
      <c r="J28" s="12">
        <f>IF(OR($B28="",$C28="",$D28="",$B$4="",$B$7=""),"",$C28*INDEX(F28:H28,MATCH($B$7,{"Ekonomik","Verimli","Premium"},0))*(1+N($B$6))*$B$4/1000)</f>
        <v/>
      </c>
      <c r="K28" s="13">
        <f>IF(OR(N(I28)=0,N(J28)=0),"",I28-J28)</f>
        <v/>
      </c>
    </row>
    <row r="29">
      <c r="A29" s="10" t="n">
        <v>20</v>
      </c>
      <c r="B29" s="8" t="n"/>
      <c r="C29" s="8" t="n"/>
      <c r="D29" s="8" t="n"/>
      <c r="E29" s="11">
        <f>IF($B29="","",VLOOKUP($B29,'Muadil Tablosu'!$A$5:$E$14,2,FALSE))</f>
        <v/>
      </c>
      <c r="F29" s="11">
        <f>IF($B29="","",VLOOKUP($B29,'Muadil Tablosu'!$A$5:$E$14,3,FALSE))</f>
        <v/>
      </c>
      <c r="G29" s="11">
        <f>IF($B29="","",VLOOKUP($B29,'Muadil Tablosu'!$A$5:$E$14,4,FALSE))</f>
        <v/>
      </c>
      <c r="H29" s="11">
        <f>IF($B29="","",VLOOKUP($B29,'Muadil Tablosu'!$A$5:$E$14,5,FALSE))</f>
        <v/>
      </c>
      <c r="I29" s="12">
        <f>IF(OR($B29="",$C29="",$D29="",$B$4=""),"",$C29*$D29*$B$4/1000)</f>
        <v/>
      </c>
      <c r="J29" s="12">
        <f>IF(OR($B29="",$C29="",$D29="",$B$4="",$B$7=""),"",$C29*INDEX(F29:H29,MATCH($B$7,{"Ekonomik","Verimli","Premium"},0))*(1+N($B$6))*$B$4/1000)</f>
        <v/>
      </c>
      <c r="K29" s="13">
        <f>IF(OR(N(I29)=0,N(J29)=0),"",I29-J29)</f>
        <v/>
      </c>
    </row>
    <row r="31">
      <c r="H31" s="14" t="inlineStr">
        <is>
          <t>TOPLAM</t>
        </is>
      </c>
      <c r="I31" s="15">
        <f>SUM(I10:I29)</f>
        <v/>
      </c>
      <c r="J31" s="15">
        <f>SUM(J10:J29)</f>
        <v/>
      </c>
      <c r="K31" s="15">
        <f>SUM(K10:K29)</f>
        <v/>
      </c>
    </row>
    <row r="32">
      <c r="H32" s="14" t="inlineStr">
        <is>
          <t>YILLIK TUTAR FARKI</t>
        </is>
      </c>
      <c r="K32" s="16">
        <f>IF(OR($B$5="",N(K31)=0),"",K31*$B$5)</f>
        <v/>
      </c>
    </row>
    <row r="34" ht="47" customHeight="1">
      <c r="A34" s="17" t="inlineStr">
        <is>
          <t>“Mevcut sistem gücü” lamba + balast toplamıdır; değerini “Sistem Gücü” sekmesinden alın (yalnız T8 18/36/58 için yayımlanmış değer vardır, diğerlerinde ARMATÜR ETİKETİNE bakın). Bu sütun boş bırakılan satır hiçbir toplama girmez — iki taraf da aynı satırları sayar.</t>
        </is>
      </c>
    </row>
    <row r="35" ht="34" customHeight="1">
      <c r="A35" s="17" t="inlineStr">
        <is>
          <t>⚠ Çizelge ışığı KORUYARAK dönüşüm yapar: hedef lümen mevcut lambanın lümenidir. Piyasadaki “36 W floresan = 18 W LED” eşleştirmesi bu tabloda YOKTUR; o eşleştirme %38 ışık kaybı demektir.</t>
        </is>
      </c>
    </row>
    <row r="36" ht="60" customHeight="1">
      <c r="A36" s="17" t="inlineStr">
        <is>
          <t>⚠ RETROFİT TİPİ SONUCU DEĞİŞTİRİR. LED sütunları LAMBA gücüdür. By-pass montajda balast devreden çıkar ve geriye yalnız LED sürücü kaybı kalır; EM (balastla çalışan) tipte BALAST KAYBI DEVAM EDER, yani 21 W’lık bir tüpün sistem gücü 21 W değildir. Üstteki “LED sürücü / EM kaybı payı” hücresini doldurmazsanız sonuç yalnızca by-pass için ve sürücü kaybı hariç geçerlidir — gerçek tasarruf daha düşüktür.</t>
        </is>
      </c>
    </row>
    <row r="37" ht="34" customHeight="1">
      <c r="A37" s="17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6">
    <mergeCell ref="A34:K34"/>
    <mergeCell ref="A35:K35"/>
    <mergeCell ref="A2:K2"/>
    <mergeCell ref="A36:K36"/>
    <mergeCell ref="A1:K1"/>
    <mergeCell ref="A37:K37"/>
  </mergeCells>
  <dataValidations count="3">
    <dataValidation sqref="B7" showDropDown="0" showInputMessage="0" showErrorMessage="0" allowBlank="1" type="list">
      <formula1>"Ekonomik,Verimli,Premium"</formula1>
    </dataValidation>
    <dataValidation sqref="B6" showDropDown="0" showInputMessage="0" showErrorMessage="1" allowBlank="1" errorTitle="Oran giriniz" error="0 ile 1 arasında bir oran girin (ör. %15 için 0,15)." type="decimal" operator="between">
      <formula1>0</formula1>
      <formula2>1</formula2>
    </dataValidation>
    <dataValidation sqref="B10 B11 B12 B13 B14 B15 B16 B17 B18 B19 B20 B21 B22 B23 B24 B25 B26 B27 B28 B29" showDropDown="0" showInputMessage="0" showErrorMessage="0" allowBlank="1" type="list">
      <formula1>"T8 18 W,T8 36 W,T8 58 W,T5 HE 14 W,T5 HE 28 W,T5 HE 35 W,T5 HO 54 W,T5 HO 80 W,PL-L 36 W,PL-L 55 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24" customWidth="1" min="3" max="3"/>
    <col width="22" customWidth="1" min="4" max="4"/>
    <col width="22" customWidth="1" min="5" max="5"/>
  </cols>
  <sheetData>
    <row r="1" ht="34" customHeight="1">
      <c r="A1" s="1" t="inlineStr">
        <is>
          <t>FLORESAN → LED MUADİL (IŞIK KORUNARAK)</t>
        </is>
      </c>
    </row>
    <row r="2" ht="18" customHeight="1">
      <c r="A2" s="2" t="inlineStr">
        <is>
          <t>Hedef lümen mevcut lambanın lümenidir</t>
        </is>
      </c>
    </row>
    <row r="4" ht="30" customHeight="1">
      <c r="A4" s="9" t="inlineStr">
        <is>
          <t>Mevcut floresan</t>
        </is>
      </c>
      <c r="B4" s="9" t="inlineStr">
        <is>
          <t>Hedef lümen</t>
        </is>
      </c>
      <c r="C4" s="9" t="inlineStr">
        <is>
          <t>Ekonomik LED (≈105 lm/W)</t>
        </is>
      </c>
      <c r="D4" s="9" t="inlineStr">
        <is>
          <t>Verimli LED (≈160 lm/W)</t>
        </is>
      </c>
      <c r="E4" s="9" t="inlineStr">
        <is>
          <t>Premium (≈210 lm/W)</t>
        </is>
      </c>
    </row>
    <row r="5">
      <c r="A5" s="18" t="inlineStr">
        <is>
          <t>T8 18 W</t>
        </is>
      </c>
      <c r="B5" s="10" t="n">
        <v>1300</v>
      </c>
      <c r="C5" s="10" t="n">
        <v>13</v>
      </c>
      <c r="D5" s="10" t="n">
        <v>8</v>
      </c>
      <c r="E5" s="10" t="n">
        <v>6</v>
      </c>
    </row>
    <row r="6">
      <c r="A6" s="18" t="inlineStr">
        <is>
          <t>T8 36 W</t>
        </is>
      </c>
      <c r="B6" s="10" t="n">
        <v>3300</v>
      </c>
      <c r="C6" s="10" t="n">
        <v>32</v>
      </c>
      <c r="D6" s="10" t="n">
        <v>21</v>
      </c>
      <c r="E6" s="10" t="n">
        <v>16</v>
      </c>
    </row>
    <row r="7">
      <c r="A7" s="18" t="inlineStr">
        <is>
          <t>T8 58 W</t>
        </is>
      </c>
      <c r="B7" s="10" t="n">
        <v>5200</v>
      </c>
      <c r="C7" s="10" t="n">
        <v>50</v>
      </c>
      <c r="D7" s="10" t="n">
        <v>33</v>
      </c>
      <c r="E7" s="10" t="n">
        <v>25</v>
      </c>
    </row>
    <row r="8">
      <c r="A8" s="18" t="inlineStr">
        <is>
          <t>T5 HE 14 W</t>
        </is>
      </c>
      <c r="B8" s="10" t="n">
        <v>1350</v>
      </c>
      <c r="C8" s="10" t="n">
        <v>13</v>
      </c>
      <c r="D8" s="10" t="n">
        <v>8</v>
      </c>
      <c r="E8" s="10" t="n">
        <v>6</v>
      </c>
    </row>
    <row r="9">
      <c r="A9" s="18" t="inlineStr">
        <is>
          <t>T5 HE 28 W</t>
        </is>
      </c>
      <c r="B9" s="10" t="n">
        <v>2600</v>
      </c>
      <c r="C9" s="10" t="n">
        <v>25</v>
      </c>
      <c r="D9" s="10" t="n">
        <v>16</v>
      </c>
      <c r="E9" s="10" t="n">
        <v>12</v>
      </c>
    </row>
    <row r="10">
      <c r="A10" s="18" t="inlineStr">
        <is>
          <t>T5 HE 35 W</t>
        </is>
      </c>
      <c r="B10" s="10" t="n">
        <v>3320</v>
      </c>
      <c r="C10" s="10" t="n">
        <v>32</v>
      </c>
      <c r="D10" s="10" t="n">
        <v>21</v>
      </c>
      <c r="E10" s="10" t="n">
        <v>16</v>
      </c>
    </row>
    <row r="11">
      <c r="A11" s="18" t="inlineStr">
        <is>
          <t>T5 HO 54 W</t>
        </is>
      </c>
      <c r="B11" s="10" t="n">
        <v>4450</v>
      </c>
      <c r="C11" s="10" t="n">
        <v>42</v>
      </c>
      <c r="D11" s="10" t="n">
        <v>28</v>
      </c>
      <c r="E11" s="10" t="n">
        <v>21</v>
      </c>
    </row>
    <row r="12">
      <c r="A12" s="18" t="inlineStr">
        <is>
          <t>T5 HO 80 W</t>
        </is>
      </c>
      <c r="B12" s="10" t="n">
        <v>6150</v>
      </c>
      <c r="C12" s="10" t="n">
        <v>59</v>
      </c>
      <c r="D12" s="10" t="n">
        <v>38</v>
      </c>
      <c r="E12" s="10" t="n">
        <v>29</v>
      </c>
    </row>
    <row r="13">
      <c r="A13" s="18" t="inlineStr">
        <is>
          <t>PL-L 36 W</t>
        </is>
      </c>
      <c r="B13" s="10" t="n">
        <v>2900</v>
      </c>
      <c r="C13" s="10" t="n">
        <v>28</v>
      </c>
      <c r="D13" s="10" t="n">
        <v>18</v>
      </c>
      <c r="E13" s="10" t="n">
        <v>14</v>
      </c>
    </row>
    <row r="14">
      <c r="A14" s="18" t="inlineStr">
        <is>
          <t>PL-L 55 W</t>
        </is>
      </c>
      <c r="B14" s="10" t="n">
        <v>4800</v>
      </c>
      <c r="C14" s="10" t="n">
        <v>46</v>
      </c>
      <c r="D14" s="10" t="n">
        <v>30</v>
      </c>
      <c r="E14" s="10" t="n">
        <v>23</v>
      </c>
    </row>
    <row r="16" ht="34" customHeight="1">
      <c r="A16" s="17" t="inlineStr">
        <is>
          <t>Watt değerleri yuvarlanmıştır; sayfadaki tabloda “≈” ile verilir. Bu sekme hesap sayfasının kaynağıdır — satır sırası değiştirilmemelidir.</t>
        </is>
      </c>
    </row>
    <row r="17" ht="34" customHeight="1">
      <c r="A17" s="17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2:E2"/>
    <mergeCell ref="A16:E16"/>
    <mergeCell ref="A1:E1"/>
    <mergeCell ref="A17:E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2" customWidth="1" min="4" max="4"/>
  </cols>
  <sheetData>
    <row r="1" ht="34" customHeight="1">
      <c r="A1" s="1" t="inlineStr">
        <is>
          <t>LAMBA GÜCÜ İLE SİSTEM GÜCÜ (LAMBA + BALAST)</t>
        </is>
      </c>
    </row>
    <row r="2" ht="18" customHeight="1">
      <c r="A2" s="2" t="inlineStr">
        <is>
          <t>Floresan armatürün çektiği güç lamba gücünden yüksektir</t>
        </is>
      </c>
    </row>
    <row r="4" ht="30" customHeight="1">
      <c r="A4" s="9" t="inlineStr">
        <is>
          <t>Lamba</t>
        </is>
      </c>
      <c r="B4" s="9" t="inlineStr">
        <is>
          <t>Elektronik (HF)</t>
        </is>
      </c>
      <c r="C4" s="9" t="inlineStr">
        <is>
          <t>Düşük kayıplı manyetik</t>
        </is>
      </c>
      <c r="D4" s="9" t="inlineStr">
        <is>
          <t>Standart manyetik</t>
        </is>
      </c>
    </row>
    <row r="5">
      <c r="A5" s="11" t="inlineStr">
        <is>
          <t>T8 18 W</t>
        </is>
      </c>
      <c r="B5" s="10" t="inlineStr">
        <is>
          <t>19–21 W</t>
        </is>
      </c>
      <c r="C5" s="10" t="inlineStr">
        <is>
          <t>25 W</t>
        </is>
      </c>
      <c r="D5" s="10" t="inlineStr">
        <is>
          <t>25–28 W</t>
        </is>
      </c>
    </row>
    <row r="6">
      <c r="A6" s="11" t="inlineStr">
        <is>
          <t>T8 36 W</t>
        </is>
      </c>
      <c r="B6" s="10" t="inlineStr">
        <is>
          <t>35–38 W</t>
        </is>
      </c>
      <c r="C6" s="10" t="inlineStr">
        <is>
          <t>43 W</t>
        </is>
      </c>
      <c r="D6" s="10" t="inlineStr">
        <is>
          <t>45 W</t>
        </is>
      </c>
    </row>
    <row r="7">
      <c r="A7" s="11" t="inlineStr">
        <is>
          <t>T8 58 W</t>
        </is>
      </c>
      <c r="B7" s="10" t="inlineStr">
        <is>
          <t>59 W</t>
        </is>
      </c>
      <c r="C7" s="10" t="inlineStr">
        <is>
          <t>67 W</t>
        </is>
      </c>
      <c r="D7" s="10" t="inlineStr">
        <is>
          <t>70 W</t>
        </is>
      </c>
    </row>
    <row r="9" ht="34" customHeight="1">
      <c r="A9" s="17" t="inlineStr">
        <is>
          <t>Tasarruf hesabı LAMBA gücü üzerinden değil SİSTEM gücü üzerinden yapılır; balast kaybı yok sayılırsa tasarruf olduğundan düşük görünür.</t>
        </is>
      </c>
    </row>
    <row r="10" ht="34" customHeight="1">
      <c r="A10" s="17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1:D1"/>
    <mergeCell ref="A10:D10"/>
    <mergeCell ref="A9:D9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56" customWidth="1" min="3" max="3"/>
    <col width="16" customWidth="1" min="4" max="4"/>
    <col width="20" customWidth="1" min="5" max="5"/>
  </cols>
  <sheetData>
    <row r="1" ht="34" customHeight="1">
      <c r="A1" s="1" t="inlineStr">
        <is>
          <t>FLORESAN KÜNYELERİ, ARZ KISITI VE ÖMÜR TANIMLARI</t>
        </is>
      </c>
    </row>
    <row r="2" ht="18" customHeight="1">
      <c r="A2" s="2" t="inlineStr"/>
    </row>
    <row r="4">
      <c r="A4" s="3" t="inlineStr">
        <is>
          <t>T8 floresan (26 mm, G13) — 840 renk, 25 °C</t>
        </is>
      </c>
    </row>
    <row r="5" ht="30" customHeight="1">
      <c r="A5" s="9" t="inlineStr">
        <is>
          <t>Nominal güç</t>
        </is>
      </c>
      <c r="B5" s="9" t="inlineStr">
        <is>
          <t>Lamba lümeni</t>
        </is>
      </c>
      <c r="C5" s="9" t="inlineStr">
        <is>
          <t>lm/W</t>
        </is>
      </c>
      <c r="D5" s="9" t="inlineStr">
        <is>
          <t>Boy (mm)</t>
        </is>
      </c>
      <c r="E5" s="9" t="inlineStr">
        <is>
          <t>Anma ömrü</t>
        </is>
      </c>
    </row>
    <row r="6">
      <c r="A6" s="19" t="inlineStr">
        <is>
          <t>18 W</t>
        </is>
      </c>
      <c r="B6" s="20" t="inlineStr">
        <is>
          <t>1.300 lm</t>
        </is>
      </c>
      <c r="C6" s="20" t="inlineStr">
        <is>
          <t>72</t>
        </is>
      </c>
      <c r="D6" s="20" t="inlineStr">
        <is>
          <t>604</t>
        </is>
      </c>
      <c r="E6" s="20" t="inlineStr">
        <is>
          <t>20.000 saat</t>
        </is>
      </c>
    </row>
    <row r="7">
      <c r="A7" s="19" t="inlineStr">
        <is>
          <t>30 W</t>
        </is>
      </c>
      <c r="B7" s="20" t="inlineStr">
        <is>
          <t>2.400 lm</t>
        </is>
      </c>
      <c r="C7" s="20" t="inlineStr">
        <is>
          <t>80</t>
        </is>
      </c>
      <c r="D7" s="20" t="inlineStr">
        <is>
          <t>895–909</t>
        </is>
      </c>
      <c r="E7" s="20" t="inlineStr">
        <is>
          <t>20.000 saat</t>
        </is>
      </c>
    </row>
    <row r="8">
      <c r="A8" s="19" t="inlineStr">
        <is>
          <t>36 W</t>
        </is>
      </c>
      <c r="B8" s="20" t="inlineStr">
        <is>
          <t>3.250–3.350 lm</t>
        </is>
      </c>
      <c r="C8" s="20" t="inlineStr">
        <is>
          <t>90–93</t>
        </is>
      </c>
      <c r="D8" s="20" t="inlineStr">
        <is>
          <t>1.214</t>
        </is>
      </c>
      <c r="E8" s="20" t="inlineStr">
        <is>
          <t>15.000–20.000 saat</t>
        </is>
      </c>
    </row>
    <row r="9">
      <c r="A9" s="19" t="inlineStr">
        <is>
          <t>58 W</t>
        </is>
      </c>
      <c r="B9" s="20" t="inlineStr">
        <is>
          <t>5.200–5.240 lm</t>
        </is>
      </c>
      <c r="C9" s="20" t="inlineStr">
        <is>
          <t>90</t>
        </is>
      </c>
      <c r="D9" s="20" t="inlineStr">
        <is>
          <t>1.514</t>
        </is>
      </c>
      <c r="E9" s="20" t="inlineStr">
        <is>
          <t>20.000 saat</t>
        </is>
      </c>
    </row>
    <row r="10">
      <c r="A10" s="19" t="inlineStr">
        <is>
          <t>70 W</t>
        </is>
      </c>
      <c r="B10" s="20" t="inlineStr">
        <is>
          <t>6.200 lm</t>
        </is>
      </c>
      <c r="C10" s="20" t="inlineStr">
        <is>
          <t>89</t>
        </is>
      </c>
      <c r="D10" s="20" t="inlineStr">
        <is>
          <t>1.764–1.778</t>
        </is>
      </c>
      <c r="E10" s="20" t="inlineStr">
        <is>
          <t>20.000 saat</t>
        </is>
      </c>
    </row>
    <row r="12">
      <c r="A12" s="3" t="inlineStr">
        <is>
          <t>T5 floresan (16 mm, G5)</t>
        </is>
      </c>
    </row>
    <row r="13" ht="30" customHeight="1">
      <c r="A13" s="9" t="inlineStr">
        <is>
          <t>Tip / güç</t>
        </is>
      </c>
      <c r="B13" s="9" t="inlineStr">
        <is>
          <t>Lamba lümeni</t>
        </is>
      </c>
      <c r="C13" s="9" t="inlineStr">
        <is>
          <t>lm/W</t>
        </is>
      </c>
      <c r="D13" s="9" t="inlineStr">
        <is>
          <t>Boy (mm)</t>
        </is>
      </c>
      <c r="E13" s="9" t="inlineStr">
        <is>
          <t>Anma ömrü</t>
        </is>
      </c>
    </row>
    <row r="14">
      <c r="A14" s="19" t="inlineStr">
        <is>
          <t>HE 14 W</t>
        </is>
      </c>
      <c r="B14" s="20" t="inlineStr">
        <is>
          <t>1.350 lm (35 °C)</t>
        </is>
      </c>
      <c r="C14" s="20" t="inlineStr">
        <is>
          <t>97</t>
        </is>
      </c>
      <c r="D14" s="20" t="inlineStr">
        <is>
          <t>563</t>
        </is>
      </c>
      <c r="E14" s="20" t="inlineStr">
        <is>
          <t>24.000 saat</t>
        </is>
      </c>
    </row>
    <row r="15">
      <c r="A15" s="19" t="inlineStr">
        <is>
          <t>HE 21 W</t>
        </is>
      </c>
      <c r="B15" s="20" t="inlineStr">
        <is>
          <t>1.900 lm</t>
        </is>
      </c>
      <c r="C15" s="20" t="inlineStr">
        <is>
          <t>90</t>
        </is>
      </c>
      <c r="D15" s="20" t="inlineStr">
        <is>
          <t>849</t>
        </is>
      </c>
      <c r="E15" s="20" t="inlineStr">
        <is>
          <t>24.000 saat</t>
        </is>
      </c>
    </row>
    <row r="16">
      <c r="A16" s="19" t="inlineStr">
        <is>
          <t>HE 28 W</t>
        </is>
      </c>
      <c r="B16" s="20" t="inlineStr">
        <is>
          <t>2.600 lm</t>
        </is>
      </c>
      <c r="C16" s="20" t="inlineStr">
        <is>
          <t>93</t>
        </is>
      </c>
      <c r="D16" s="20" t="inlineStr">
        <is>
          <t>1.149</t>
        </is>
      </c>
      <c r="E16" s="20" t="inlineStr">
        <is>
          <t>24.000 saat</t>
        </is>
      </c>
    </row>
    <row r="17">
      <c r="A17" s="19" t="inlineStr">
        <is>
          <t>HE 35 W</t>
        </is>
      </c>
      <c r="B17" s="20" t="inlineStr">
        <is>
          <t>3.320 lm</t>
        </is>
      </c>
      <c r="C17" s="20" t="inlineStr">
        <is>
          <t>95</t>
        </is>
      </c>
      <c r="D17" s="20" t="inlineStr">
        <is>
          <t>1.449</t>
        </is>
      </c>
      <c r="E17" s="20" t="inlineStr">
        <is>
          <t>24.000 saat</t>
        </is>
      </c>
    </row>
    <row r="18">
      <c r="A18" s="19" t="inlineStr">
        <is>
          <t>HO 24 W</t>
        </is>
      </c>
      <c r="B18" s="20" t="inlineStr">
        <is>
          <t>1.750 lm</t>
        </is>
      </c>
      <c r="C18" s="20" t="inlineStr">
        <is>
          <t>73</t>
        </is>
      </c>
      <c r="D18" s="20" t="inlineStr">
        <is>
          <t>549</t>
        </is>
      </c>
      <c r="E18" s="20" t="inlineStr">
        <is>
          <t>24.000 saat</t>
        </is>
      </c>
    </row>
    <row r="19">
      <c r="A19" s="19" t="inlineStr">
        <is>
          <t>HO 39 W</t>
        </is>
      </c>
      <c r="B19" s="20" t="inlineStr">
        <is>
          <t>3.100 lm</t>
        </is>
      </c>
      <c r="C19" s="20" t="inlineStr">
        <is>
          <t>79</t>
        </is>
      </c>
      <c r="D19" s="20" t="inlineStr">
        <is>
          <t>849</t>
        </is>
      </c>
      <c r="E19" s="20" t="inlineStr">
        <is>
          <t>24.000 saat</t>
        </is>
      </c>
    </row>
    <row r="20">
      <c r="A20" s="19" t="inlineStr">
        <is>
          <t>HO 49 W</t>
        </is>
      </c>
      <c r="B20" s="20" t="inlineStr">
        <is>
          <t>4.310 lm</t>
        </is>
      </c>
      <c r="C20" s="20" t="inlineStr">
        <is>
          <t>88</t>
        </is>
      </c>
      <c r="D20" s="20" t="inlineStr">
        <is>
          <t>1.449</t>
        </is>
      </c>
      <c r="E20" s="20" t="inlineStr">
        <is>
          <t>24.000 saat</t>
        </is>
      </c>
    </row>
    <row r="21">
      <c r="A21" s="19" t="inlineStr">
        <is>
          <t>HO 54 W</t>
        </is>
      </c>
      <c r="B21" s="20" t="inlineStr">
        <is>
          <t>4.450–4.500 lm</t>
        </is>
      </c>
      <c r="C21" s="20" t="inlineStr">
        <is>
          <t>82–83</t>
        </is>
      </c>
      <c r="D21" s="20" t="inlineStr">
        <is>
          <t>1.149</t>
        </is>
      </c>
      <c r="E21" s="20" t="inlineStr">
        <is>
          <t>24.000–30.000 saat</t>
        </is>
      </c>
    </row>
    <row r="22">
      <c r="A22" s="19" t="inlineStr">
        <is>
          <t>HO 80 W</t>
        </is>
      </c>
      <c r="B22" s="20" t="inlineStr">
        <is>
          <t>6.150 lm</t>
        </is>
      </c>
      <c r="C22" s="20" t="inlineStr">
        <is>
          <t>77</t>
        </is>
      </c>
      <c r="D22" s="20" t="inlineStr">
        <is>
          <t>1.449</t>
        </is>
      </c>
      <c r="E22" s="20" t="inlineStr">
        <is>
          <t>24.000 saat</t>
        </is>
      </c>
    </row>
    <row r="24">
      <c r="A24" s="3" t="inlineStr">
        <is>
          <t>Kompakt floresan (PL)</t>
        </is>
      </c>
    </row>
    <row r="25" ht="30" customHeight="1">
      <c r="A25" s="9" t="inlineStr">
        <is>
          <t>Tip / güç</t>
        </is>
      </c>
      <c r="B25" s="9" t="inlineStr">
        <is>
          <t>Lamba lümeni</t>
        </is>
      </c>
      <c r="C25" s="9" t="inlineStr">
        <is>
          <t>Duy</t>
        </is>
      </c>
    </row>
    <row r="26">
      <c r="A26" s="19" t="inlineStr">
        <is>
          <t>PL-C 18 W</t>
        </is>
      </c>
      <c r="B26" s="20" t="inlineStr">
        <is>
          <t>1.200 lm</t>
        </is>
      </c>
      <c r="C26" s="20" t="inlineStr">
        <is>
          <t>G24q-2</t>
        </is>
      </c>
    </row>
    <row r="27">
      <c r="A27" s="19" t="inlineStr">
        <is>
          <t>PL-C 26 W</t>
        </is>
      </c>
      <c r="B27" s="20" t="inlineStr">
        <is>
          <t>1.800 lm</t>
        </is>
      </c>
      <c r="C27" s="20" t="inlineStr">
        <is>
          <t>G24q-3</t>
        </is>
      </c>
    </row>
    <row r="28">
      <c r="A28" s="19" t="inlineStr">
        <is>
          <t>PL-L 18 W</t>
        </is>
      </c>
      <c r="B28" s="20" t="inlineStr">
        <is>
          <t>1.200 lm</t>
        </is>
      </c>
      <c r="C28" s="20" t="inlineStr">
        <is>
          <t>2G11</t>
        </is>
      </c>
    </row>
    <row r="29">
      <c r="A29" s="19" t="inlineStr">
        <is>
          <t>PL-L 24 W</t>
        </is>
      </c>
      <c r="B29" s="20" t="inlineStr">
        <is>
          <t>1.800 lm</t>
        </is>
      </c>
      <c r="C29" s="20" t="inlineStr">
        <is>
          <t>2G11</t>
        </is>
      </c>
    </row>
    <row r="30">
      <c r="A30" s="19" t="inlineStr">
        <is>
          <t>PL-L 36 W</t>
        </is>
      </c>
      <c r="B30" s="20" t="inlineStr">
        <is>
          <t>2.900 lm</t>
        </is>
      </c>
      <c r="C30" s="20" t="inlineStr">
        <is>
          <t>2G11</t>
        </is>
      </c>
    </row>
    <row r="31">
      <c r="A31" s="19" t="inlineStr">
        <is>
          <t>PL-L 55 W</t>
        </is>
      </c>
      <c r="B31" s="20" t="inlineStr">
        <is>
          <t>4.800 lm</t>
        </is>
      </c>
      <c r="C31" s="20" t="inlineStr">
        <is>
          <t>2G11</t>
        </is>
      </c>
    </row>
    <row r="33">
      <c r="A33" s="3" t="inlineStr">
        <is>
          <t>Floresan lambaların piyasaya arz kısıtı</t>
        </is>
      </c>
    </row>
    <row r="34" ht="30" customHeight="1">
      <c r="A34" s="9" t="inlineStr">
        <is>
          <t>Lamba tipi</t>
        </is>
      </c>
      <c r="B34" s="9" t="inlineStr">
        <is>
          <t>Kısıt tarihi</t>
        </is>
      </c>
    </row>
    <row r="35">
      <c r="A35" s="19" t="inlineStr">
        <is>
          <t>Kompakt floresan (PL-C, PL-L, PL-S, PL-T)</t>
        </is>
      </c>
      <c r="B35" s="20" t="inlineStr">
        <is>
          <t>24 Şubat 2023</t>
        </is>
      </c>
    </row>
    <row r="36">
      <c r="A36" s="19" t="inlineStr">
        <is>
          <t>T12 (&gt;28 mm) ve T2 (&lt;9 mm) — üç bantlı fosforlu</t>
        </is>
      </c>
      <c r="B36" s="20" t="inlineStr">
        <is>
          <t>24 Şubat 2023</t>
        </is>
      </c>
    </row>
    <row r="37">
      <c r="A37" s="19" t="inlineStr">
        <is>
          <t>T9 halka</t>
        </is>
      </c>
      <c r="B37" s="20" t="inlineStr">
        <is>
          <t>24 Şubat 2023 (kademeli, 24 Şubat 2025’e uzatıldı)</t>
        </is>
      </c>
    </row>
    <row r="38">
      <c r="A38" s="19" t="inlineStr">
        <is>
          <t>T5 (9-17 mm)</t>
        </is>
      </c>
      <c r="B38" s="20" t="inlineStr">
        <is>
          <t>24 Ağustos 2023</t>
        </is>
      </c>
    </row>
    <row r="39">
      <c r="A39" s="19" t="inlineStr">
        <is>
          <t>T8 (17-28 mm)</t>
        </is>
      </c>
      <c r="B39" s="20" t="inlineStr">
        <is>
          <t>24 Ağustos 2023</t>
        </is>
      </c>
    </row>
    <row r="40">
      <c r="A40" s="19" t="inlineStr">
        <is>
          <t>Halofosfat T10/T12 (üç bantlı olmayan)</t>
        </is>
      </c>
      <c r="B40" s="20" t="inlineStr">
        <is>
          <t>13 Nisan 2012 (çok daha önce)</t>
        </is>
      </c>
    </row>
    <row r="42">
      <c r="A42" s="3" t="inlineStr">
        <is>
          <t>Ömür tanımları</t>
        </is>
      </c>
    </row>
    <row r="43" ht="30" customHeight="1">
      <c r="A43" s="9" t="inlineStr">
        <is>
          <t>Ürün</t>
        </is>
      </c>
      <c r="B43" s="9" t="inlineStr">
        <is>
          <t>Tipik ömür</t>
        </is>
      </c>
      <c r="C43" s="9" t="inlineStr">
        <is>
          <t>Tanım</t>
        </is>
      </c>
    </row>
    <row r="44">
      <c r="A44" s="19" t="inlineStr">
        <is>
          <t>T8 floresan</t>
        </is>
      </c>
      <c r="B44" s="20" t="inlineStr">
        <is>
          <t>20.000 saat</t>
        </is>
      </c>
      <c r="C44" s="20" t="inlineStr">
        <is>
          <t>Lambaların %50’sinin arızalandığı an</t>
        </is>
      </c>
    </row>
    <row r="45">
      <c r="A45" s="19" t="inlineStr">
        <is>
          <t>T5 floresan</t>
        </is>
      </c>
      <c r="B45" s="20" t="inlineStr">
        <is>
          <t>24.000 saat</t>
        </is>
      </c>
      <c r="C45" s="20" t="inlineStr">
        <is>
          <t>Aynı — %50 arıza</t>
        </is>
      </c>
    </row>
    <row r="46">
      <c r="A46" s="19" t="inlineStr">
        <is>
          <t>Kompakt floresan</t>
        </is>
      </c>
      <c r="B46" s="20" t="inlineStr">
        <is>
          <t>10.000 saat</t>
        </is>
      </c>
      <c r="C46" s="20" t="inlineStr">
        <is>
          <t>%85 hayatta kalma, lümen koruma %83</t>
        </is>
      </c>
    </row>
    <row r="47">
      <c r="A47" s="19" t="inlineStr">
        <is>
          <t>LED tüp</t>
        </is>
      </c>
      <c r="B47" s="20" t="inlineStr">
        <is>
          <t>30.000 saat</t>
        </is>
      </c>
      <c r="C47" s="20" t="inlineStr">
        <is>
          <t>L70 — ışık başlangıcın %70’ine düştüğü an; lamba hâlâ yanıyor</t>
        </is>
      </c>
    </row>
    <row r="48">
      <c r="A48" s="19" t="inlineStr">
        <is>
          <t>LED armatür</t>
        </is>
      </c>
      <c r="B48" s="20" t="inlineStr">
        <is>
          <t>50.000 saat</t>
        </is>
      </c>
      <c r="C48" s="20" t="inlineStr">
        <is>
          <t>L70 veya L80 (panellerde)</t>
        </is>
      </c>
    </row>
    <row r="49">
      <c r="A49" s="19" t="inlineStr">
        <is>
          <t>Premium LED tüp</t>
        </is>
      </c>
      <c r="B49" s="20" t="inlineStr">
        <is>
          <t>100.000 saate kadar</t>
        </is>
      </c>
      <c r="C49" s="20" t="inlineStr">
        <is>
          <t>L70</t>
        </is>
      </c>
    </row>
    <row r="51" ht="60" customHeight="1">
      <c r="A51" s="17" t="inlineStr">
        <is>
          <t>Arz kısıtı “satışı yasak” demek değildir: kısıt piyasaya ARZ edilmesine ilişkindir, stoktaki ürün tükenene kadar bulunabilir. Elinizdeki armatürü kullanmaya devam etmek yasak değildir. ⚠ Tarihleri ve muafiyet kapsamını siparişten ÖNCE yürürlükteki listeden teyit edin — bu sekme bir kopyadır ve 2026-09-25 tarihinde dondurulmuştur; güncel hâli aksco.com.tr/bilgi-merkezi/floresan-led-muadil-tablosu/ adresindedir.</t>
        </is>
      </c>
    </row>
    <row r="52" ht="34" customHeight="1">
      <c r="A52" s="17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2:E2"/>
    <mergeCell ref="A52:E52"/>
    <mergeCell ref="A1:E1"/>
    <mergeCell ref="A51:E5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AKSCO Ticaret ve Tedarik</dc:creator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2026-09-25T00:00:00Z</dcterms:modified>
</cp:coreProperties>
</file>