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rdiler" sheetId="1" state="visible" r:id="rId1"/>
    <sheet xmlns:r="http://schemas.openxmlformats.org/officeDocument/2006/relationships" name="Kalem Listesi" sheetId="2" state="visible" r:id="rId2"/>
    <sheet xmlns:r="http://schemas.openxmlformats.org/officeDocument/2006/relationships" name="Takvim ve Durum" sheetId="3" state="visible" r:id="rId3"/>
    <sheet xmlns:r="http://schemas.openxmlformats.org/officeDocument/2006/relationships" name="Kaynak ve Uyarı" sheetId="4" state="visible" r:id="rId4"/>
  </sheets>
  <definedNames>
    <definedName name="_xlnm.Print_Titles" localSheetId="1">'Kalem Listesi'!$4:$4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A2540"/>
      <sz val="11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center"/>
    </xf>
    <xf numFmtId="0" fontId="7" fillId="0" borderId="0" pivotButton="0" quotePrefix="0" xfId="0"/>
    <xf numFmtId="0" fontId="6" fillId="0" borderId="1" pivotButton="0" quotePrefix="0" xfId="0"/>
    <xf numFmtId="0" fontId="2" fillId="0" borderId="1" pivotButton="0" quotePrefix="0" xfId="0"/>
    <xf numFmtId="0" fontId="2" fillId="0" borderId="0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top" wrapText="1"/>
    </xf>
    <xf numFmtId="164" fontId="6" fillId="0" borderId="1" applyAlignment="1" pivotButton="0" quotePrefix="0" xfId="0">
      <alignment horizontal="center" vertical="center"/>
    </xf>
    <xf numFmtId="0" fontId="6" fillId="4" borderId="1" pivotButton="0" quotePrefix="0" xfId="0"/>
    <xf numFmtId="0" fontId="0" fillId="4" borderId="1" pivotButton="0" quotePrefix="0" xfId="0"/>
    <xf numFmtId="0" fontId="6" fillId="4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72" customWidth="1" min="3" max="3"/>
  </cols>
  <sheetData>
    <row r="1" ht="34" customHeight="1">
      <c r="A1" s="1" t="inlineStr">
        <is>
          <t>MİSAFİRHANE, LOJMAN VE YATAKHANE KURULUM LİSTESİ</t>
        </is>
      </c>
    </row>
    <row r="2" ht="18" customHeight="1">
      <c r="A2" s="2" t="inlineStr">
        <is>
          <t>Önce bu sekmedeki sarı hücreleri doldurun · miktarlar 'Kalem Listesi'nde, tarihler 'Takvim ve Durum'da kendiliğinden çıkar</t>
        </is>
      </c>
    </row>
    <row r="3" ht="30" customHeight="1">
      <c r="A3" s="3" t="inlineStr">
        <is>
          <t>Bilgi</t>
        </is>
      </c>
      <c r="B3" s="3" t="inlineStr">
        <is>
          <t>Değer</t>
        </is>
      </c>
      <c r="C3" s="3" t="inlineStr">
        <is>
          <t>Açıklama</t>
        </is>
      </c>
    </row>
    <row r="4" ht="32" customHeight="1">
      <c r="A4" s="4" t="inlineStr">
        <is>
          <t>Oda sayısı</t>
        </is>
      </c>
      <c r="B4" s="5" t="n"/>
      <c r="C4" s="6" t="inlineStr">
        <is>
          <t>Yatak odası sayısı.</t>
        </is>
      </c>
    </row>
    <row r="5" ht="32" customHeight="1">
      <c r="A5" s="4" t="inlineStr">
        <is>
          <t>Toplam yatak (kişi) sayısı</t>
        </is>
      </c>
      <c r="B5" s="5" t="n"/>
      <c r="C5" s="6" t="inlineStr">
        <is>
          <t>Aynı anda kalabilecek en fazla kişi. Ranzanın her katı bir yatak sayılır.</t>
        </is>
      </c>
    </row>
    <row r="6" ht="32" customHeight="1">
      <c r="A6" s="4" t="inlineStr">
        <is>
          <t>Bunlardan ranzada olan yatak sayısı</t>
        </is>
      </c>
      <c r="B6" s="5" t="n"/>
      <c r="C6" s="6" t="inlineStr">
        <is>
          <t>Ranzada yatan kişi sayısı. Yoksa 0 yazın. Ranza adedi bunun yarısıdır.</t>
        </is>
      </c>
    </row>
    <row r="7" ht="32" customHeight="1">
      <c r="A7" s="4" t="inlineStr">
        <is>
          <t>Banyo / duş sayısı</t>
        </is>
      </c>
      <c r="B7" s="5" t="n"/>
      <c r="C7" s="6" t="inlineStr">
        <is>
          <t>Barınma maddesi (İşyeri Bina Yön. Ek-I md. 66) “yeterli sayıda” tuvalet, lavabo ve duş ister. Kadın ve erkek çalışan birlikte kalıyorsa aynı ekin çalışma yeri hükümleri yol gösterir: tuvalet ve lavabo kadın ve erkek için ayrı; barınma yerinde duş zaten istendiğinden duş da ayrı (md. 52).</t>
        </is>
      </c>
    </row>
    <row r="8" ht="32" customHeight="1">
      <c r="A8" s="4" t="inlineStr">
        <is>
          <t>Toplam pencere sayısı (odalar + ortak alan)</t>
        </is>
      </c>
      <c r="B8" s="5" t="n"/>
      <c r="C8" s="6" t="inlineStr">
        <is>
          <t>Perde ve güneşlik bu sayıdan hesaplanır. Ölçüleri ayrıca alın.</t>
        </is>
      </c>
    </row>
    <row r="9" ht="32" customHeight="1">
      <c r="A9" s="4" t="inlineStr">
        <is>
          <t>Ortak alanda aynı anda oturacak kişi</t>
        </is>
      </c>
      <c r="B9" s="5" t="n"/>
      <c r="C9" s="6" t="inlineStr">
        <is>
          <t>Boş bırakırsanız toplam yatak sayısı kullanılır.</t>
        </is>
      </c>
    </row>
    <row r="10" ht="32" customHeight="1">
      <c r="A10" s="4" t="inlineStr">
        <is>
          <t>Yatak başına nevresim takımı</t>
        </is>
      </c>
      <c r="B10" s="5" t="n">
        <v>3</v>
      </c>
      <c r="C10" s="6" t="inlineStr">
        <is>
          <t>İşletme pratiği: biri yatakta, biri yıkamada, biri yedekte. Mevzuat hükmü DEĞİLDİR. Yıkama saha dışındaysa ya da misafir sık değişiyorsa artırın.</t>
        </is>
      </c>
    </row>
    <row r="11" ht="32" customHeight="1">
      <c r="A11" s="4" t="inlineStr">
        <is>
          <t>Kişi başı havlu (el ve banyo için ayrı ayrı)</t>
        </is>
      </c>
      <c r="B11" s="5" t="n">
        <v>3</v>
      </c>
      <c r="C11" s="6" t="inlineStr">
        <is>
          <t>Nevresimle aynı mantık; mevzuat hükmü değildir.</t>
        </is>
      </c>
    </row>
    <row r="12" ht="32" customHeight="1">
      <c r="A12" s="4" t="inlineStr">
        <is>
          <t>Açılış tarihi (T-0)</t>
        </is>
      </c>
      <c r="B12" s="7" t="n"/>
      <c r="C12" s="6" t="inlineStr">
        <is>
          <t>Takvim bu günden geriye sayar.</t>
        </is>
      </c>
    </row>
    <row r="13" ht="32" customHeight="1">
      <c r="A13" s="8" t="inlineStr">
        <is>
          <t>Girdi kontrolü</t>
        </is>
      </c>
      <c r="B13" s="9">
        <f>IF(AND($B$12&lt;&gt;"",NOT(ISNUMBER($B$12))),"HATA: açılış tarihini tarih olarak girin",IF($B$5="","",IF(IF($B$6="",0,$B$6)&gt;$B$5,"HATA: ranzadaki yatak toplamdan fazla",IF(MOD(IF($B$6="",0,$B$6),2)=1,"ranzalı yatak tek sayı — bir ranzanın bir katı boş kalır","girdiler tutarlı"))))</f>
        <v/>
      </c>
      <c r="C13" s="6" t="inlineStr">
        <is>
          <t>Ranzadaki yatak sayısı toplamı aşamaz; açılış tarihi tarih olarak girilmelidir. HATA varken Kalem Listesi'nin Uyarı sütunu da uyarır.</t>
        </is>
      </c>
    </row>
    <row r="15">
      <c r="A15" s="10" t="inlineStr">
        <is>
          <t>HESAP TABANLARI (Kalem Listesi bu tabloya bakar — dokunmayın)</t>
        </is>
      </c>
    </row>
    <row r="16" ht="30" customHeight="1">
      <c r="A16" s="3" t="inlineStr">
        <is>
          <t>Taban</t>
        </is>
      </c>
      <c r="B16" s="3" t="inlineStr">
        <is>
          <t>Değer</t>
        </is>
      </c>
      <c r="C16" s="3" t="inlineStr">
        <is>
          <t>Nasıl hesaplanır</t>
        </is>
      </c>
    </row>
    <row r="17">
      <c r="A17" s="11" t="inlineStr">
        <is>
          <t>Yatak</t>
        </is>
      </c>
      <c r="B17" s="9">
        <f>IF($B$5="","",$B$5)</f>
        <v/>
      </c>
      <c r="C17" s="12" t="inlineStr">
        <is>
          <t>Toplam yatak</t>
        </is>
      </c>
    </row>
    <row r="18">
      <c r="A18" s="11" t="inlineStr">
        <is>
          <t>Karyola</t>
        </is>
      </c>
      <c r="B18" s="9">
        <f>IF($B$5="","",MAX(0,$B$5-IF($B$6="",0,$B$6)))</f>
        <v/>
      </c>
      <c r="C18" s="12" t="inlineStr">
        <is>
          <t>Toplam yatak − ranzadaki yatak</t>
        </is>
      </c>
    </row>
    <row r="19">
      <c r="A19" s="11" t="inlineStr">
        <is>
          <t>Ranza</t>
        </is>
      </c>
      <c r="B19" s="9">
        <f>IF($B$5="","",ROUNDUP(IF($B$6="",0,$B$6)/2,0))</f>
        <v/>
      </c>
      <c r="C19" s="12" t="inlineStr">
        <is>
          <t>Ranzadaki yatak ÷ 2, yukarı yuvarlanır</t>
        </is>
      </c>
    </row>
    <row r="20">
      <c r="A20" s="11" t="inlineStr">
        <is>
          <t>Oda</t>
        </is>
      </c>
      <c r="B20" s="9">
        <f>IF($B$4="","",$B$4)</f>
        <v/>
      </c>
      <c r="C20" s="12" t="inlineStr">
        <is>
          <t>Oda sayısı</t>
        </is>
      </c>
    </row>
    <row r="21">
      <c r="A21" s="11" t="inlineStr">
        <is>
          <t>Banyo</t>
        </is>
      </c>
      <c r="B21" s="9">
        <f>IF($B$7="","",$B$7)</f>
        <v/>
      </c>
      <c r="C21" s="12" t="inlineStr">
        <is>
          <t>Banyo / duş sayısı</t>
        </is>
      </c>
    </row>
    <row r="22">
      <c r="A22" s="11" t="inlineStr">
        <is>
          <t>Pencere</t>
        </is>
      </c>
      <c r="B22" s="9">
        <f>IF($B$8="","",$B$8)</f>
        <v/>
      </c>
      <c r="C22" s="12" t="inlineStr">
        <is>
          <t>Pencere sayısı</t>
        </is>
      </c>
    </row>
    <row r="23">
      <c r="A23" s="11" t="inlineStr">
        <is>
          <t>Oturma</t>
        </is>
      </c>
      <c r="B23" s="9">
        <f>IF($B$9="",IF($B$5="","",$B$5),$B$9)</f>
        <v/>
      </c>
      <c r="C23" s="12" t="inlineStr">
        <is>
          <t>Ortak alan oturma; boşsa toplam yatak</t>
        </is>
      </c>
    </row>
    <row r="24">
      <c r="A24" s="11" t="inlineStr">
        <is>
          <t>Sabit</t>
        </is>
      </c>
      <c r="B24" s="9" t="n">
        <v>1</v>
      </c>
      <c r="C24" s="12" t="inlineStr">
        <is>
          <t>Tesis başına sabit miktar</t>
        </is>
      </c>
    </row>
    <row r="25">
      <c r="A25" s="11" t="inlineStr">
        <is>
          <t>Ayrı hesap</t>
        </is>
      </c>
      <c r="B25" s="9" t="inlineStr"/>
      <c r="C25" s="12" t="inlineStr">
        <is>
          <t>Miktar bu listede hesaplanmaz — not sütununa bakın</t>
        </is>
      </c>
    </row>
    <row r="27" ht="47" customHeight="1">
      <c r="A27" s="13" t="inlineStr">
        <is>
          <t>Yönetmelikler barınma yerinde “yeterli sayıda” karyola, yatak, battaniye, masa, sandalye, tuvalet, lavabo ve duş ister; SAYI VERMEZ. Bu dosyadaki kişi, oda ve banyo başına miktarlar planlama önerisidir — neyin yeterli olduğuna işveren, risk değerlendirmesi ve iş güvenliği uzmanının görüşüyle karar verir.</t>
        </is>
      </c>
    </row>
    <row r="28" ht="34" customHeight="1">
      <c r="A28" s="13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C1"/>
    <mergeCell ref="A28:C28"/>
    <mergeCell ref="A27:C27"/>
    <mergeCell ref="A2:C2"/>
  </mergeCells>
  <dataValidations count="2">
    <dataValidation sqref="B4 B5 B6 B7 B8 B9 B10 B11" showDropDown="0" showInputMessage="0" showErrorMessage="1" allowBlank="1" errorTitle="Tam sayı girin" error="0 ya da daha büyük bir tam sayı girin." type="whole" operator="between">
      <formula1>0</formula1>
      <formula2>100000</formula2>
    </dataValidation>
    <dataValidation sqref="B12" showDropDown="0" showInputMessage="0" showErrorMessage="1" allowBlank="1" errorTitle="Tarih girin" error="GG.AA.YYYY biçiminde bir tarih girin.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3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4" customWidth="1" min="3" max="3"/>
    <col width="13" customWidth="1" min="4" max="4"/>
    <col width="12" customWidth="1" min="5" max="5"/>
    <col width="11" customWidth="1" min="6" max="6"/>
    <col width="11" customWidth="1" min="7" max="7"/>
    <col width="9" customWidth="1" min="8" max="8"/>
    <col width="9" customWidth="1" min="9" max="9"/>
    <col width="13" customWidth="1" min="10" max="10"/>
    <col width="16" customWidth="1" min="11" max="11"/>
    <col width="22" customWidth="1" min="12" max="12"/>
    <col width="56" customWidth="1" min="13" max="13"/>
  </cols>
  <sheetData>
    <row r="1" ht="34" customHeight="1">
      <c r="A1" s="1" t="inlineStr">
        <is>
          <t>KALEM LİSTESİ — MİKTAR, EN GEÇ SİPARİŞ, DURUM</t>
        </is>
      </c>
    </row>
    <row r="2" ht="18" customHeight="1">
      <c r="A2" s="2" t="inlineStr">
        <is>
          <t>Sarı hücreler değiştirilebilir · 'Taban başına' değerleri planlama önerisidir, mevzuattan gelmez</t>
        </is>
      </c>
    </row>
    <row r="4" ht="44" customHeight="1">
      <c r="A4" s="3" t="inlineStr">
        <is>
          <t>#</t>
        </is>
      </c>
      <c r="B4" s="3" t="inlineStr">
        <is>
          <t>Alan</t>
        </is>
      </c>
      <c r="C4" s="3" t="inlineStr">
        <is>
          <t>Kalem</t>
        </is>
      </c>
      <c r="D4" s="3" t="inlineStr">
        <is>
          <t>Hesap tabanı</t>
        </is>
      </c>
      <c r="E4" s="3" t="inlineStr">
        <is>
          <t>Taban başına (öneri)</t>
        </is>
      </c>
      <c r="F4" s="3" t="inlineStr">
        <is>
          <t>Taban değeri</t>
        </is>
      </c>
      <c r="G4" s="3" t="inlineStr">
        <is>
          <t>Miktar</t>
        </is>
      </c>
      <c r="H4" s="3" t="inlineStr">
        <is>
          <t>Birim</t>
        </is>
      </c>
      <c r="I4" s="3" t="inlineStr">
        <is>
          <t>Termin</t>
        </is>
      </c>
      <c r="J4" s="3" t="inlineStr">
        <is>
          <t>En geç sipariş</t>
        </is>
      </c>
      <c r="K4" s="3" t="inlineStr">
        <is>
          <t>Durum</t>
        </is>
      </c>
      <c r="L4" s="3" t="inlineStr">
        <is>
          <t>Uyarı</t>
        </is>
      </c>
      <c r="M4" s="3" t="inlineStr">
        <is>
          <t>Not / dayanak</t>
        </is>
      </c>
    </row>
    <row r="5" ht="30" customHeight="1">
      <c r="A5" s="14" t="n">
        <v>1</v>
      </c>
      <c r="B5" s="4" t="inlineStr">
        <is>
          <t>Yatak odası</t>
        </is>
      </c>
      <c r="C5" s="8" t="inlineStr">
        <is>
          <t>Karyola (tek kişilik)</t>
        </is>
      </c>
      <c r="D5" s="5" t="inlineStr">
        <is>
          <t>Karyola</t>
        </is>
      </c>
      <c r="E5" s="5" t="n">
        <v>1</v>
      </c>
      <c r="F5" s="14">
        <f>IF($D5="","",IF($D5="Ayrı hesap","—",IFERROR(INDEX(Girdiler!$B$17:$B$25,MATCH($D5,Girdiler!$A$17:$A$25,0)),"tabanı listeden seçin")))</f>
        <v/>
      </c>
      <c r="G5" s="9">
        <f>IF($D5="","",IF($D5="Ayrı hesap","ayrı hesap",IF(OR($E5="",$F5=""),"",IF(AND(ISNUMBER($E5),ISNUMBER($F5)),ROUNDUP($E5*$F5,0),""))))</f>
        <v/>
      </c>
      <c r="H5" s="15" t="inlineStr">
        <is>
          <t>adet</t>
        </is>
      </c>
      <c r="I5" s="5" t="inlineStr">
        <is>
          <t>Uzun</t>
        </is>
      </c>
      <c r="J5" s="16">
        <f>IF(OR($C5="",$I5=""),"",IF($I5="Uzun",'Takvim ve Durum'!$C$6,IF($I5="Kısa",'Takvim ve Durum'!$C$7,"")))</f>
        <v/>
      </c>
      <c r="K5" s="5" t="n"/>
      <c r="L5" s="9">
        <f>IF($C5="","",IF(LEFT(Girdiler!$B$13,4)="HATA","girdi hatası — Girdiler",IF(OR($K5="Sipariş verildi",$K5="Teslim alındı",$K5="Gerekmiyor",NOT(ISNUMBER($J5))),"",IF($J5&lt;TODAY(),"SİPARİŞ GECİKTİ",IF($J5-TODAY()&lt;=7,"7 gün içinde sipariş","")))))</f>
        <v/>
      </c>
      <c r="M5" s="6" t="inlineStr">
        <is>
          <t>Şantiyede işveren sağlar (Yapı İşleri Yön. Ek-4)</t>
        </is>
      </c>
    </row>
    <row r="6" ht="30" customHeight="1">
      <c r="A6" s="14" t="n">
        <v>2</v>
      </c>
      <c r="B6" s="4" t="inlineStr">
        <is>
          <t>Yatak odası</t>
        </is>
      </c>
      <c r="C6" s="8" t="inlineStr">
        <is>
          <t>Ranza</t>
        </is>
      </c>
      <c r="D6" s="5" t="inlineStr">
        <is>
          <t>Ranza</t>
        </is>
      </c>
      <c r="E6" s="5" t="n">
        <v>1</v>
      </c>
      <c r="F6" s="14">
        <f>IF($D6="","",IF($D6="Ayrı hesap","—",IFERROR(INDEX(Girdiler!$B$17:$B$25,MATCH($D6,Girdiler!$A$17:$A$25,0)),"tabanı listeden seçin")))</f>
        <v/>
      </c>
      <c r="G6" s="9">
        <f>IF($D6="","",IF($D6="Ayrı hesap","ayrı hesap",IF(OR($E6="",$F6=""),"",IF(AND(ISNUMBER($E6),ISNUMBER($F6)),ROUNDUP($E6*$F6,0),""))))</f>
        <v/>
      </c>
      <c r="H6" s="15" t="inlineStr">
        <is>
          <t>adet</t>
        </is>
      </c>
      <c r="I6" s="5" t="inlineStr">
        <is>
          <t>Uzun</t>
        </is>
      </c>
      <c r="J6" s="16">
        <f>IF(OR($C6="",$I6=""),"",IF($I6="Uzun",'Takvim ve Durum'!$C$6,IF($I6="Kısa",'Takvim ve Durum'!$C$7,"")))</f>
        <v/>
      </c>
      <c r="K6" s="5" t="n"/>
      <c r="L6" s="9">
        <f>IF($C6="","",IF(LEFT(Girdiler!$B$13,4)="HATA","girdi hatası — Girdiler",IF(OR($K6="Sipariş verildi",$K6="Teslim alındı",$K6="Gerekmiyor",NOT(ISNUMBER($J6))),"",IF($J6&lt;TODAY(),"SİPARİŞ GECİKTİ",IF($J6-TODAY()&lt;=7,"7 gün içinde sipariş","")))))</f>
        <v/>
      </c>
      <c r="M6" s="6" t="inlineStr">
        <is>
          <t>Şantiyede işveren sağlar (Yapı İşleri Yön. Ek-4)</t>
        </is>
      </c>
    </row>
    <row r="7" ht="30" customHeight="1">
      <c r="A7" s="14" t="n">
        <v>3</v>
      </c>
      <c r="B7" s="4" t="inlineStr">
        <is>
          <t>Yatak odası</t>
        </is>
      </c>
      <c r="C7" s="8" t="inlineStr">
        <is>
          <t>Yatak (karyola / ranza ölçüsünde)</t>
        </is>
      </c>
      <c r="D7" s="5" t="inlineStr">
        <is>
          <t>Yatak</t>
        </is>
      </c>
      <c r="E7" s="5" t="n">
        <v>1</v>
      </c>
      <c r="F7" s="14">
        <f>IF($D7="","",IF($D7="Ayrı hesap","—",IFERROR(INDEX(Girdiler!$B$17:$B$25,MATCH($D7,Girdiler!$A$17:$A$25,0)),"tabanı listeden seçin")))</f>
        <v/>
      </c>
      <c r="G7" s="9">
        <f>IF($D7="","",IF($D7="Ayrı hesap","ayrı hesap",IF(OR($E7="",$F7=""),"",IF(AND(ISNUMBER($E7),ISNUMBER($F7)),ROUNDUP($E7*$F7,0),""))))</f>
        <v/>
      </c>
      <c r="H7" s="15" t="inlineStr">
        <is>
          <t>adet</t>
        </is>
      </c>
      <c r="I7" s="5" t="inlineStr">
        <is>
          <t>Uzun</t>
        </is>
      </c>
      <c r="J7" s="16">
        <f>IF(OR($C7="",$I7=""),"",IF($I7="Uzun",'Takvim ve Durum'!$C$6,IF($I7="Kısa",'Takvim ve Durum'!$C$7,"")))</f>
        <v/>
      </c>
      <c r="K7" s="5" t="n"/>
      <c r="L7" s="9">
        <f>IF($C7="","",IF(LEFT(Girdiler!$B$13,4)="HATA","girdi hatası — Girdiler",IF(OR($K7="Sipariş verildi",$K7="Teslim alındı",$K7="Gerekmiyor",NOT(ISNUMBER($J7))),"",IF($J7&lt;TODAY(),"SİPARİŞ GECİKTİ",IF($J7-TODAY()&lt;=7,"7 gün içinde sipariş","")))))</f>
        <v/>
      </c>
      <c r="M7" s="6" t="inlineStr">
        <is>
          <t>Şantiyede işveren sağlar (Yapı İşleri Yön. Ek-4) · ölçü karyola ve ranzaya göre</t>
        </is>
      </c>
    </row>
    <row r="8" ht="30" customHeight="1">
      <c r="A8" s="14" t="n">
        <v>4</v>
      </c>
      <c r="B8" s="4" t="inlineStr">
        <is>
          <t>Yatak odası</t>
        </is>
      </c>
      <c r="C8" s="8" t="inlineStr">
        <is>
          <t>Alez</t>
        </is>
      </c>
      <c r="D8" s="5" t="inlineStr">
        <is>
          <t>Yatak</t>
        </is>
      </c>
      <c r="E8" s="5" t="n">
        <v>2</v>
      </c>
      <c r="F8" s="14">
        <f>IF($D8="","",IF($D8="Ayrı hesap","—",IFERROR(INDEX(Girdiler!$B$17:$B$25,MATCH($D8,Girdiler!$A$17:$A$25,0)),"tabanı listeden seçin")))</f>
        <v/>
      </c>
      <c r="G8" s="9">
        <f>IF($D8="","",IF($D8="Ayrı hesap","ayrı hesap",IF(OR($E8="",$F8=""),"",IF(AND(ISNUMBER($E8),ISNUMBER($F8)),ROUNDUP($E8*$F8,0),""))))</f>
        <v/>
      </c>
      <c r="H8" s="15" t="inlineStr">
        <is>
          <t>adet</t>
        </is>
      </c>
      <c r="I8" s="5" t="inlineStr">
        <is>
          <t>Kısa</t>
        </is>
      </c>
      <c r="J8" s="16">
        <f>IF(OR($C8="",$I8=""),"",IF($I8="Uzun",'Takvim ve Durum'!$C$6,IF($I8="Kısa",'Takvim ve Durum'!$C$7,"")))</f>
        <v/>
      </c>
      <c r="K8" s="5" t="n"/>
      <c r="L8" s="9">
        <f>IF($C8="","",IF(LEFT(Girdiler!$B$13,4)="HATA","girdi hatası — Girdiler",IF(OR($K8="Sipariş verildi",$K8="Teslim alındı",$K8="Gerekmiyor",NOT(ISNUMBER($J8))),"",IF($J8&lt;TODAY(),"SİPARİŞ GECİKTİ",IF($J8-TODAY()&lt;=7,"7 gün içinde sipariş","")))))</f>
        <v/>
      </c>
      <c r="M8" s="6" t="inlineStr">
        <is>
          <t>Biri yatakta, biri yıkamada (öneri)</t>
        </is>
      </c>
    </row>
    <row r="9" ht="30" customHeight="1">
      <c r="A9" s="14" t="n">
        <v>5</v>
      </c>
      <c r="B9" s="4" t="inlineStr">
        <is>
          <t>Yatak odası</t>
        </is>
      </c>
      <c r="C9" s="8" t="inlineStr">
        <is>
          <t>Yastık</t>
        </is>
      </c>
      <c r="D9" s="5" t="inlineStr">
        <is>
          <t>Yatak</t>
        </is>
      </c>
      <c r="E9" s="5" t="n">
        <v>1</v>
      </c>
      <c r="F9" s="14">
        <f>IF($D9="","",IF($D9="Ayrı hesap","—",IFERROR(INDEX(Girdiler!$B$17:$B$25,MATCH($D9,Girdiler!$A$17:$A$25,0)),"tabanı listeden seçin")))</f>
        <v/>
      </c>
      <c r="G9" s="9">
        <f>IF($D9="","",IF($D9="Ayrı hesap","ayrı hesap",IF(OR($E9="",$F9=""),"",IF(AND(ISNUMBER($E9),ISNUMBER($F9)),ROUNDUP($E9*$F9,0),""))))</f>
        <v/>
      </c>
      <c r="H9" s="15" t="inlineStr">
        <is>
          <t>adet</t>
        </is>
      </c>
      <c r="I9" s="5" t="inlineStr">
        <is>
          <t>Kısa</t>
        </is>
      </c>
      <c r="J9" s="16">
        <f>IF(OR($C9="",$I9=""),"",IF($I9="Uzun",'Takvim ve Durum'!$C$6,IF($I9="Kısa",'Takvim ve Durum'!$C$7,"")))</f>
        <v/>
      </c>
      <c r="K9" s="5" t="n"/>
      <c r="L9" s="9">
        <f>IF($C9="","",IF(LEFT(Girdiler!$B$13,4)="HATA","girdi hatası — Girdiler",IF(OR($K9="Sipariş verildi",$K9="Teslim alındı",$K9="Gerekmiyor",NOT(ISNUMBER($J9))),"",IF($J9&lt;TODAY(),"SİPARİŞ GECİKTİ",IF($J9-TODAY()&lt;=7,"7 gün içinde sipariş","")))))</f>
        <v/>
      </c>
      <c r="M9" s="6" t="inlineStr"/>
    </row>
    <row r="10" ht="30" customHeight="1">
      <c r="A10" s="14" t="n">
        <v>6</v>
      </c>
      <c r="B10" s="4" t="inlineStr">
        <is>
          <t>Yatak odası</t>
        </is>
      </c>
      <c r="C10" s="8" t="inlineStr">
        <is>
          <t>Yorgan ya da battaniye</t>
        </is>
      </c>
      <c r="D10" s="5" t="inlineStr">
        <is>
          <t>Yatak</t>
        </is>
      </c>
      <c r="E10" s="5" t="n">
        <v>1</v>
      </c>
      <c r="F10" s="14">
        <f>IF($D10="","",IF($D10="Ayrı hesap","—",IFERROR(INDEX(Girdiler!$B$17:$B$25,MATCH($D10,Girdiler!$A$17:$A$25,0)),"tabanı listeden seçin")))</f>
        <v/>
      </c>
      <c r="G10" s="9">
        <f>IF($D10="","",IF($D10="Ayrı hesap","ayrı hesap",IF(OR($E10="",$F10=""),"",IF(AND(ISNUMBER($E10),ISNUMBER($F10)),ROUNDUP($E10*$F10,0),""))))</f>
        <v/>
      </c>
      <c r="H10" s="15" t="inlineStr">
        <is>
          <t>adet</t>
        </is>
      </c>
      <c r="I10" s="5" t="inlineStr">
        <is>
          <t>Kısa</t>
        </is>
      </c>
      <c r="J10" s="16">
        <f>IF(OR($C10="",$I10=""),"",IF($I10="Uzun",'Takvim ve Durum'!$C$6,IF($I10="Kısa",'Takvim ve Durum'!$C$7,"")))</f>
        <v/>
      </c>
      <c r="K10" s="5" t="n"/>
      <c r="L10" s="9">
        <f>IF($C10="","",IF(LEFT(Girdiler!$B$13,4)="HATA","girdi hatası — Girdiler",IF(OR($K10="Sipariş verildi",$K10="Teslim alındı",$K10="Gerekmiyor",NOT(ISNUMBER($J10))),"",IF($J10&lt;TODAY(),"SİPARİŞ GECİKTİ",IF($J10-TODAY()&lt;=7,"7 gün içinde sipariş","")))))</f>
        <v/>
      </c>
      <c r="M10" s="6" t="inlineStr">
        <is>
          <t>Battaniyeyi şantiyede işveren sağlar (Yapı İşleri Yön. Ek-4)</t>
        </is>
      </c>
    </row>
    <row r="11" ht="30" customHeight="1">
      <c r="A11" s="14" t="n">
        <v>7</v>
      </c>
      <c r="B11" s="4" t="inlineStr">
        <is>
          <t>Yatak odası</t>
        </is>
      </c>
      <c r="C11" s="8" t="inlineStr">
        <is>
          <t>Nevresim takımı</t>
        </is>
      </c>
      <c r="D11" s="5" t="inlineStr">
        <is>
          <t>Yatak</t>
        </is>
      </c>
      <c r="E11" s="5">
        <f>Girdiler!$B$10</f>
        <v/>
      </c>
      <c r="F11" s="14">
        <f>IF($D11="","",IF($D11="Ayrı hesap","—",IFERROR(INDEX(Girdiler!$B$17:$B$25,MATCH($D11,Girdiler!$A$17:$A$25,0)),"tabanı listeden seçin")))</f>
        <v/>
      </c>
      <c r="G11" s="9">
        <f>IF($D11="","",IF($D11="Ayrı hesap","ayrı hesap",IF(OR($E11="",$F11=""),"",IF(AND(ISNUMBER($E11),ISNUMBER($F11)),ROUNDUP($E11*$F11,0),""))))</f>
        <v/>
      </c>
      <c r="H11" s="15" t="inlineStr">
        <is>
          <t>takım</t>
        </is>
      </c>
      <c r="I11" s="5" t="inlineStr">
        <is>
          <t>Kısa</t>
        </is>
      </c>
      <c r="J11" s="16">
        <f>IF(OR($C11="",$I11=""),"",IF($I11="Uzun",'Takvim ve Durum'!$C$6,IF($I11="Kısa",'Takvim ve Durum'!$C$7,"")))</f>
        <v/>
      </c>
      <c r="K11" s="5" t="n"/>
      <c r="L11" s="9">
        <f>IF($C11="","",IF(LEFT(Girdiler!$B$13,4)="HATA","girdi hatası — Girdiler",IF(OR($K11="Sipariş verildi",$K11="Teslim alındı",$K11="Gerekmiyor",NOT(ISNUMBER($J11))),"",IF($J11&lt;TODAY(),"SİPARİŞ GECİKTİ",IF($J11-TODAY()&lt;=7,"7 gün içinde sipariş","")))))</f>
        <v/>
      </c>
      <c r="M11" s="6" t="inlineStr">
        <is>
          <t>Yatak başına takım sayısı Girdiler'den gelir · ölçü yatağa göre</t>
        </is>
      </c>
    </row>
    <row r="12" ht="30" customHeight="1">
      <c r="A12" s="14" t="n">
        <v>8</v>
      </c>
      <c r="B12" s="4" t="inlineStr">
        <is>
          <t>Yatak odası</t>
        </is>
      </c>
      <c r="C12" s="8" t="inlineStr">
        <is>
          <t>Elbise dolabı</t>
        </is>
      </c>
      <c r="D12" s="5" t="inlineStr">
        <is>
          <t>Yatak</t>
        </is>
      </c>
      <c r="E12" s="5" t="n">
        <v>1</v>
      </c>
      <c r="F12" s="14">
        <f>IF($D12="","",IF($D12="Ayrı hesap","—",IFERROR(INDEX(Girdiler!$B$17:$B$25,MATCH($D12,Girdiler!$A$17:$A$25,0)),"tabanı listeden seçin")))</f>
        <v/>
      </c>
      <c r="G12" s="9">
        <f>IF($D12="","",IF($D12="Ayrı hesap","ayrı hesap",IF(OR($E12="",$F12=""),"",IF(AND(ISNUMBER($E12),ISNUMBER($F12)),ROUNDUP($E12*$F12,0),""))))</f>
        <v/>
      </c>
      <c r="H12" s="15" t="inlineStr">
        <is>
          <t>adet</t>
        </is>
      </c>
      <c r="I12" s="5" t="inlineStr">
        <is>
          <t>Uzun</t>
        </is>
      </c>
      <c r="J12" s="16">
        <f>IF(OR($C12="",$I12=""),"",IF($I12="Uzun",'Takvim ve Durum'!$C$6,IF($I12="Kısa",'Takvim ve Durum'!$C$7,"")))</f>
        <v/>
      </c>
      <c r="K12" s="5" t="n"/>
      <c r="L12" s="9">
        <f>IF($C12="","",IF(LEFT(Girdiler!$B$13,4)="HATA","girdi hatası — Girdiler",IF(OR($K12="Sipariş verildi",$K12="Teslim alındı",$K12="Gerekmiyor",NOT(ISNUMBER($J12))),"",IF($J12&lt;TODAY(),"SİPARİŞ GECİKTİ",IF($J12-TODAY()&lt;=7,"7 gün içinde sipariş","")))))</f>
        <v/>
      </c>
      <c r="M12" s="6" t="inlineStr">
        <is>
          <t>Kişi başı bir dolap (öneri)</t>
        </is>
      </c>
    </row>
    <row r="13" ht="30" customHeight="1">
      <c r="A13" s="14" t="n">
        <v>9</v>
      </c>
      <c r="B13" s="4" t="inlineStr">
        <is>
          <t>Yatak odası</t>
        </is>
      </c>
      <c r="C13" s="8" t="inlineStr">
        <is>
          <t>Komodin</t>
        </is>
      </c>
      <c r="D13" s="5" t="inlineStr">
        <is>
          <t>Yatak</t>
        </is>
      </c>
      <c r="E13" s="5" t="n">
        <v>1</v>
      </c>
      <c r="F13" s="14">
        <f>IF($D13="","",IF($D13="Ayrı hesap","—",IFERROR(INDEX(Girdiler!$B$17:$B$25,MATCH($D13,Girdiler!$A$17:$A$25,0)),"tabanı listeden seçin")))</f>
        <v/>
      </c>
      <c r="G13" s="9">
        <f>IF($D13="","",IF($D13="Ayrı hesap","ayrı hesap",IF(OR($E13="",$F13=""),"",IF(AND(ISNUMBER($E13),ISNUMBER($F13)),ROUNDUP($E13*$F13,0),""))))</f>
        <v/>
      </c>
      <c r="H13" s="15" t="inlineStr">
        <is>
          <t>adet</t>
        </is>
      </c>
      <c r="I13" s="5" t="inlineStr">
        <is>
          <t>Uzun</t>
        </is>
      </c>
      <c r="J13" s="16">
        <f>IF(OR($C13="",$I13=""),"",IF($I13="Uzun",'Takvim ve Durum'!$C$6,IF($I13="Kısa",'Takvim ve Durum'!$C$7,"")))</f>
        <v/>
      </c>
      <c r="K13" s="5" t="n"/>
      <c r="L13" s="9">
        <f>IF($C13="","",IF(LEFT(Girdiler!$B$13,4)="HATA","girdi hatası — Girdiler",IF(OR($K13="Sipariş verildi",$K13="Teslim alındı",$K13="Gerekmiyor",NOT(ISNUMBER($J13))),"",IF($J13&lt;TODAY(),"SİPARİŞ GECİKTİ",IF($J13-TODAY()&lt;=7,"7 gün içinde sipariş","")))))</f>
        <v/>
      </c>
      <c r="M13" s="6" t="inlineStr"/>
    </row>
    <row r="14" ht="30" customHeight="1">
      <c r="A14" s="14" t="n">
        <v>10</v>
      </c>
      <c r="B14" s="4" t="inlineStr">
        <is>
          <t>Yatak odası</t>
        </is>
      </c>
      <c r="C14" s="8" t="inlineStr">
        <is>
          <t>Perde ya da güneşlik</t>
        </is>
      </c>
      <c r="D14" s="5" t="inlineStr">
        <is>
          <t>Pencere</t>
        </is>
      </c>
      <c r="E14" s="5" t="n">
        <v>1</v>
      </c>
      <c r="F14" s="14">
        <f>IF($D14="","",IF($D14="Ayrı hesap","—",IFERROR(INDEX(Girdiler!$B$17:$B$25,MATCH($D14,Girdiler!$A$17:$A$25,0)),"tabanı listeden seçin")))</f>
        <v/>
      </c>
      <c r="G14" s="9">
        <f>IF($D14="","",IF($D14="Ayrı hesap","ayrı hesap",IF(OR($E14="",$F14=""),"",IF(AND(ISNUMBER($E14),ISNUMBER($F14)),ROUNDUP($E14*$F14,0),""))))</f>
        <v/>
      </c>
      <c r="H14" s="15" t="inlineStr">
        <is>
          <t>takım</t>
        </is>
      </c>
      <c r="I14" s="5" t="inlineStr">
        <is>
          <t>Uzun</t>
        </is>
      </c>
      <c r="J14" s="16">
        <f>IF(OR($C14="",$I14=""),"",IF($I14="Uzun",'Takvim ve Durum'!$C$6,IF($I14="Kısa",'Takvim ve Durum'!$C$7,"")))</f>
        <v/>
      </c>
      <c r="K14" s="5" t="n"/>
      <c r="L14" s="9">
        <f>IF($C14="","",IF(LEFT(Girdiler!$B$13,4)="HATA","girdi hatası — Girdiler",IF(OR($K14="Sipariş verildi",$K14="Teslim alındı",$K14="Gerekmiyor",NOT(ISNUMBER($J14))),"",IF($J14&lt;TODAY(),"SİPARİŞ GECİKTİ",IF($J14-TODAY()&lt;=7,"7 gün içinde sipariş","")))))</f>
        <v/>
      </c>
      <c r="M14" s="6" t="inlineStr">
        <is>
          <t>Pencere ölçüsü alınmadan sipariş verilmez</t>
        </is>
      </c>
    </row>
    <row r="15" ht="30" customHeight="1">
      <c r="A15" s="14" t="n">
        <v>11</v>
      </c>
      <c r="B15" s="4" t="inlineStr">
        <is>
          <t>Yatak odası</t>
        </is>
      </c>
      <c r="C15" s="8" t="inlineStr">
        <is>
          <t>Elbise askısı</t>
        </is>
      </c>
      <c r="D15" s="5" t="inlineStr">
        <is>
          <t>Yatak</t>
        </is>
      </c>
      <c r="E15" s="5" t="n">
        <v>5</v>
      </c>
      <c r="F15" s="14">
        <f>IF($D15="","",IF($D15="Ayrı hesap","—",IFERROR(INDEX(Girdiler!$B$17:$B$25,MATCH($D15,Girdiler!$A$17:$A$25,0)),"tabanı listeden seçin")))</f>
        <v/>
      </c>
      <c r="G15" s="9">
        <f>IF($D15="","",IF($D15="Ayrı hesap","ayrı hesap",IF(OR($E15="",$F15=""),"",IF(AND(ISNUMBER($E15),ISNUMBER($F15)),ROUNDUP($E15*$F15,0),""))))</f>
        <v/>
      </c>
      <c r="H15" s="15" t="inlineStr">
        <is>
          <t>adet</t>
        </is>
      </c>
      <c r="I15" s="5" t="inlineStr">
        <is>
          <t>Kısa</t>
        </is>
      </c>
      <c r="J15" s="16">
        <f>IF(OR($C15="",$I15=""),"",IF($I15="Uzun",'Takvim ve Durum'!$C$6,IF($I15="Kısa",'Takvim ve Durum'!$C$7,"")))</f>
        <v/>
      </c>
      <c r="K15" s="5" t="n"/>
      <c r="L15" s="9">
        <f>IF($C15="","",IF(LEFT(Girdiler!$B$13,4)="HATA","girdi hatası — Girdiler",IF(OR($K15="Sipariş verildi",$K15="Teslim alındı",$K15="Gerekmiyor",NOT(ISNUMBER($J15))),"",IF($J15&lt;TODAY(),"SİPARİŞ GECİKTİ",IF($J15-TODAY()&lt;=7,"7 gün içinde sipariş","")))))</f>
        <v/>
      </c>
      <c r="M15" s="6" t="inlineStr"/>
    </row>
    <row r="16" ht="30" customHeight="1">
      <c r="A16" s="14" t="n">
        <v>12</v>
      </c>
      <c r="B16" s="4" t="inlineStr">
        <is>
          <t>Yatak odası</t>
        </is>
      </c>
      <c r="C16" s="8" t="inlineStr">
        <is>
          <t>Çöp kovası (oda)</t>
        </is>
      </c>
      <c r="D16" s="5" t="inlineStr">
        <is>
          <t>Oda</t>
        </is>
      </c>
      <c r="E16" s="5" t="n">
        <v>1</v>
      </c>
      <c r="F16" s="14">
        <f>IF($D16="","",IF($D16="Ayrı hesap","—",IFERROR(INDEX(Girdiler!$B$17:$B$25,MATCH($D16,Girdiler!$A$17:$A$25,0)),"tabanı listeden seçin")))</f>
        <v/>
      </c>
      <c r="G16" s="9">
        <f>IF($D16="","",IF($D16="Ayrı hesap","ayrı hesap",IF(OR($E16="",$F16=""),"",IF(AND(ISNUMBER($E16),ISNUMBER($F16)),ROUNDUP($E16*$F16,0),""))))</f>
        <v/>
      </c>
      <c r="H16" s="15" t="inlineStr">
        <is>
          <t>adet</t>
        </is>
      </c>
      <c r="I16" s="5" t="inlineStr">
        <is>
          <t>Kısa</t>
        </is>
      </c>
      <c r="J16" s="16">
        <f>IF(OR($C16="",$I16=""),"",IF($I16="Uzun",'Takvim ve Durum'!$C$6,IF($I16="Kısa",'Takvim ve Durum'!$C$7,"")))</f>
        <v/>
      </c>
      <c r="K16" s="5" t="n"/>
      <c r="L16" s="9">
        <f>IF($C16="","",IF(LEFT(Girdiler!$B$13,4)="HATA","girdi hatası — Girdiler",IF(OR($K16="Sipariş verildi",$K16="Teslim alındı",$K16="Gerekmiyor",NOT(ISNUMBER($J16))),"",IF($J16&lt;TODAY(),"SİPARİŞ GECİKTİ",IF($J16-TODAY()&lt;=7,"7 gün içinde sipariş","")))))</f>
        <v/>
      </c>
      <c r="M16" s="6" t="inlineStr"/>
    </row>
    <row r="17" ht="30" customHeight="1">
      <c r="A17" s="14" t="n">
        <v>13</v>
      </c>
      <c r="B17" s="4" t="inlineStr">
        <is>
          <t>Banyo ve duş</t>
        </is>
      </c>
      <c r="C17" s="8" t="inlineStr">
        <is>
          <t>El havlusu</t>
        </is>
      </c>
      <c r="D17" s="5" t="inlineStr">
        <is>
          <t>Yatak</t>
        </is>
      </c>
      <c r="E17" s="5">
        <f>Girdiler!$B$11</f>
        <v/>
      </c>
      <c r="F17" s="14">
        <f>IF($D17="","",IF($D17="Ayrı hesap","—",IFERROR(INDEX(Girdiler!$B$17:$B$25,MATCH($D17,Girdiler!$A$17:$A$25,0)),"tabanı listeden seçin")))</f>
        <v/>
      </c>
      <c r="G17" s="9">
        <f>IF($D17="","",IF($D17="Ayrı hesap","ayrı hesap",IF(OR($E17="",$F17=""),"",IF(AND(ISNUMBER($E17),ISNUMBER($F17)),ROUNDUP($E17*$F17,0),""))))</f>
        <v/>
      </c>
      <c r="H17" s="15" t="inlineStr">
        <is>
          <t>adet</t>
        </is>
      </c>
      <c r="I17" s="5" t="inlineStr">
        <is>
          <t>Kısa</t>
        </is>
      </c>
      <c r="J17" s="16">
        <f>IF(OR($C17="",$I17=""),"",IF($I17="Uzun",'Takvim ve Durum'!$C$6,IF($I17="Kısa",'Takvim ve Durum'!$C$7,"")))</f>
        <v/>
      </c>
      <c r="K17" s="5" t="n"/>
      <c r="L17" s="9">
        <f>IF($C17="","",IF(LEFT(Girdiler!$B$13,4)="HATA","girdi hatası — Girdiler",IF(OR($K17="Sipariş verildi",$K17="Teslim alındı",$K17="Gerekmiyor",NOT(ISNUMBER($J17))),"",IF($J17&lt;TODAY(),"SİPARİŞ GECİKTİ",IF($J17-TODAY()&lt;=7,"7 gün içinde sipariş","")))))</f>
        <v/>
      </c>
      <c r="M17" s="6" t="inlineStr">
        <is>
          <t>Kişi başı adet Girdiler'den gelir</t>
        </is>
      </c>
    </row>
    <row r="18" ht="30" customHeight="1">
      <c r="A18" s="14" t="n">
        <v>14</v>
      </c>
      <c r="B18" s="4" t="inlineStr">
        <is>
          <t>Banyo ve duş</t>
        </is>
      </c>
      <c r="C18" s="8" t="inlineStr">
        <is>
          <t>Banyo havlusu</t>
        </is>
      </c>
      <c r="D18" s="5" t="inlineStr">
        <is>
          <t>Yatak</t>
        </is>
      </c>
      <c r="E18" s="5">
        <f>Girdiler!$B$11</f>
        <v/>
      </c>
      <c r="F18" s="14">
        <f>IF($D18="","",IF($D18="Ayrı hesap","—",IFERROR(INDEX(Girdiler!$B$17:$B$25,MATCH($D18,Girdiler!$A$17:$A$25,0)),"tabanı listeden seçin")))</f>
        <v/>
      </c>
      <c r="G18" s="9">
        <f>IF($D18="","",IF($D18="Ayrı hesap","ayrı hesap",IF(OR($E18="",$F18=""),"",IF(AND(ISNUMBER($E18),ISNUMBER($F18)),ROUNDUP($E18*$F18,0),""))))</f>
        <v/>
      </c>
      <c r="H18" s="15" t="inlineStr">
        <is>
          <t>adet</t>
        </is>
      </c>
      <c r="I18" s="5" t="inlineStr">
        <is>
          <t>Kısa</t>
        </is>
      </c>
      <c r="J18" s="16">
        <f>IF(OR($C18="",$I18=""),"",IF($I18="Uzun",'Takvim ve Durum'!$C$6,IF($I18="Kısa",'Takvim ve Durum'!$C$7,"")))</f>
        <v/>
      </c>
      <c r="K18" s="5" t="n"/>
      <c r="L18" s="9">
        <f>IF($C18="","",IF(LEFT(Girdiler!$B$13,4)="HATA","girdi hatası — Girdiler",IF(OR($K18="Sipariş verildi",$K18="Teslim alındı",$K18="Gerekmiyor",NOT(ISNUMBER($J18))),"",IF($J18&lt;TODAY(),"SİPARİŞ GECİKTİ",IF($J18-TODAY()&lt;=7,"7 gün içinde sipariş","")))))</f>
        <v/>
      </c>
      <c r="M18" s="6" t="inlineStr">
        <is>
          <t>Kişi başı adet Girdiler'den gelir</t>
        </is>
      </c>
    </row>
    <row r="19" ht="30" customHeight="1">
      <c r="A19" s="14" t="n">
        <v>15</v>
      </c>
      <c r="B19" s="4" t="inlineStr">
        <is>
          <t>Banyo ve duş</t>
        </is>
      </c>
      <c r="C19" s="8" t="inlineStr">
        <is>
          <t>Banyo paspası</t>
        </is>
      </c>
      <c r="D19" s="5" t="inlineStr">
        <is>
          <t>Banyo</t>
        </is>
      </c>
      <c r="E19" s="5" t="n">
        <v>2</v>
      </c>
      <c r="F19" s="14">
        <f>IF($D19="","",IF($D19="Ayrı hesap","—",IFERROR(INDEX(Girdiler!$B$17:$B$25,MATCH($D19,Girdiler!$A$17:$A$25,0)),"tabanı listeden seçin")))</f>
        <v/>
      </c>
      <c r="G19" s="9">
        <f>IF($D19="","",IF($D19="Ayrı hesap","ayrı hesap",IF(OR($E19="",$F19=""),"",IF(AND(ISNUMBER($E19),ISNUMBER($F19)),ROUNDUP($E19*$F19,0),""))))</f>
        <v/>
      </c>
      <c r="H19" s="15" t="inlineStr">
        <is>
          <t>adet</t>
        </is>
      </c>
      <c r="I19" s="5" t="inlineStr">
        <is>
          <t>Kısa</t>
        </is>
      </c>
      <c r="J19" s="16">
        <f>IF(OR($C19="",$I19=""),"",IF($I19="Uzun",'Takvim ve Durum'!$C$6,IF($I19="Kısa",'Takvim ve Durum'!$C$7,"")))</f>
        <v/>
      </c>
      <c r="K19" s="5" t="n"/>
      <c r="L19" s="9">
        <f>IF($C19="","",IF(LEFT(Girdiler!$B$13,4)="HATA","girdi hatası — Girdiler",IF(OR($K19="Sipariş verildi",$K19="Teslim alındı",$K19="Gerekmiyor",NOT(ISNUMBER($J19))),"",IF($J19&lt;TODAY(),"SİPARİŞ GECİKTİ",IF($J19-TODAY()&lt;=7,"7 gün içinde sipariş","")))))</f>
        <v/>
      </c>
      <c r="M19" s="6" t="inlineStr"/>
    </row>
    <row r="20" ht="30" customHeight="1">
      <c r="A20" s="14" t="n">
        <v>16</v>
      </c>
      <c r="B20" s="4" t="inlineStr">
        <is>
          <t>Banyo ve duş</t>
        </is>
      </c>
      <c r="C20" s="8" t="inlineStr">
        <is>
          <t>Duş perdesi</t>
        </is>
      </c>
      <c r="D20" s="5" t="inlineStr">
        <is>
          <t>Banyo</t>
        </is>
      </c>
      <c r="E20" s="5" t="n">
        <v>1</v>
      </c>
      <c r="F20" s="14">
        <f>IF($D20="","",IF($D20="Ayrı hesap","—",IFERROR(INDEX(Girdiler!$B$17:$B$25,MATCH($D20,Girdiler!$A$17:$A$25,0)),"tabanı listeden seçin")))</f>
        <v/>
      </c>
      <c r="G20" s="9">
        <f>IF($D20="","",IF($D20="Ayrı hesap","ayrı hesap",IF(OR($E20="",$F20=""),"",IF(AND(ISNUMBER($E20),ISNUMBER($F20)),ROUNDUP($E20*$F20,0),""))))</f>
        <v/>
      </c>
      <c r="H20" s="15" t="inlineStr">
        <is>
          <t>adet</t>
        </is>
      </c>
      <c r="I20" s="5" t="inlineStr">
        <is>
          <t>Kısa</t>
        </is>
      </c>
      <c r="J20" s="16">
        <f>IF(OR($C20="",$I20=""),"",IF($I20="Uzun",'Takvim ve Durum'!$C$6,IF($I20="Kısa",'Takvim ve Durum'!$C$7,"")))</f>
        <v/>
      </c>
      <c r="K20" s="5" t="n"/>
      <c r="L20" s="9">
        <f>IF($C20="","",IF(LEFT(Girdiler!$B$13,4)="HATA","girdi hatası — Girdiler",IF(OR($K20="Sipariş verildi",$K20="Teslim alındı",$K20="Gerekmiyor",NOT(ISNUMBER($J20))),"",IF($J20&lt;TODAY(),"SİPARİŞ GECİKTİ",IF($J20-TODAY()&lt;=7,"7 gün içinde sipariş","")))))</f>
        <v/>
      </c>
      <c r="M20" s="6" t="inlineStr"/>
    </row>
    <row r="21" ht="30" customHeight="1">
      <c r="A21" s="14" t="n">
        <v>17</v>
      </c>
      <c r="B21" s="4" t="inlineStr">
        <is>
          <t>Banyo ve duş</t>
        </is>
      </c>
      <c r="C21" s="8" t="inlineStr">
        <is>
          <t>Sıvı sabun dispenseri</t>
        </is>
      </c>
      <c r="D21" s="5" t="inlineStr">
        <is>
          <t>Banyo</t>
        </is>
      </c>
      <c r="E21" s="5" t="n">
        <v>1</v>
      </c>
      <c r="F21" s="14">
        <f>IF($D21="","",IF($D21="Ayrı hesap","—",IFERROR(INDEX(Girdiler!$B$17:$B$25,MATCH($D21,Girdiler!$A$17:$A$25,0)),"tabanı listeden seçin")))</f>
        <v/>
      </c>
      <c r="G21" s="9">
        <f>IF($D21="","",IF($D21="Ayrı hesap","ayrı hesap",IF(OR($E21="",$F21=""),"",IF(AND(ISNUMBER($E21),ISNUMBER($F21)),ROUNDUP($E21*$F21,0),""))))</f>
        <v/>
      </c>
      <c r="H21" s="15" t="inlineStr">
        <is>
          <t>adet</t>
        </is>
      </c>
      <c r="I21" s="5" t="inlineStr">
        <is>
          <t>Kısa</t>
        </is>
      </c>
      <c r="J21" s="16">
        <f>IF(OR($C21="",$I21=""),"",IF($I21="Uzun",'Takvim ve Durum'!$C$6,IF($I21="Kısa",'Takvim ve Durum'!$C$7,"")))</f>
        <v/>
      </c>
      <c r="K21" s="5" t="n"/>
      <c r="L21" s="9">
        <f>IF($C21="","",IF(LEFT(Girdiler!$B$13,4)="HATA","girdi hatası — Girdiler",IF(OR($K21="Sipariş verildi",$K21="Teslim alındı",$K21="Gerekmiyor",NOT(ISNUMBER($J21))),"",IF($J21&lt;TODAY(),"SİPARİŞ GECİKTİ",IF($J21-TODAY()&lt;=7,"7 gün içinde sipariş","")))))</f>
        <v/>
      </c>
      <c r="M21" s="6" t="inlineStr"/>
    </row>
    <row r="22" ht="30" customHeight="1">
      <c r="A22" s="14" t="n">
        <v>18</v>
      </c>
      <c r="B22" s="4" t="inlineStr">
        <is>
          <t>Banyo ve duş</t>
        </is>
      </c>
      <c r="C22" s="8" t="inlineStr">
        <is>
          <t>Ayna</t>
        </is>
      </c>
      <c r="D22" s="5" t="inlineStr">
        <is>
          <t>Banyo</t>
        </is>
      </c>
      <c r="E22" s="5" t="n">
        <v>1</v>
      </c>
      <c r="F22" s="14">
        <f>IF($D22="","",IF($D22="Ayrı hesap","—",IFERROR(INDEX(Girdiler!$B$17:$B$25,MATCH($D22,Girdiler!$A$17:$A$25,0)),"tabanı listeden seçin")))</f>
        <v/>
      </c>
      <c r="G22" s="9">
        <f>IF($D22="","",IF($D22="Ayrı hesap","ayrı hesap",IF(OR($E22="",$F22=""),"",IF(AND(ISNUMBER($E22),ISNUMBER($F22)),ROUNDUP($E22*$F22,0),""))))</f>
        <v/>
      </c>
      <c r="H22" s="15" t="inlineStr">
        <is>
          <t>adet</t>
        </is>
      </c>
      <c r="I22" s="5" t="inlineStr">
        <is>
          <t>Kısa</t>
        </is>
      </c>
      <c r="J22" s="16">
        <f>IF(OR($C22="",$I22=""),"",IF($I22="Uzun",'Takvim ve Durum'!$C$6,IF($I22="Kısa",'Takvim ve Durum'!$C$7,"")))</f>
        <v/>
      </c>
      <c r="K22" s="5" t="n"/>
      <c r="L22" s="9">
        <f>IF($C22="","",IF(LEFT(Girdiler!$B$13,4)="HATA","girdi hatası — Girdiler",IF(OR($K22="Sipariş verildi",$K22="Teslim alındı",$K22="Gerekmiyor",NOT(ISNUMBER($J22))),"",IF($J22&lt;TODAY(),"SİPARİŞ GECİKTİ",IF($J22-TODAY()&lt;=7,"7 gün içinde sipariş","")))))</f>
        <v/>
      </c>
      <c r="M22" s="6" t="inlineStr"/>
    </row>
    <row r="23" ht="30" customHeight="1">
      <c r="A23" s="14" t="n">
        <v>19</v>
      </c>
      <c r="B23" s="4" t="inlineStr">
        <is>
          <t>Banyo ve duş</t>
        </is>
      </c>
      <c r="C23" s="8" t="inlineStr">
        <is>
          <t>Tuvalet fırçası</t>
        </is>
      </c>
      <c r="D23" s="5" t="inlineStr">
        <is>
          <t>Banyo</t>
        </is>
      </c>
      <c r="E23" s="5" t="n">
        <v>1</v>
      </c>
      <c r="F23" s="14">
        <f>IF($D23="","",IF($D23="Ayrı hesap","—",IFERROR(INDEX(Girdiler!$B$17:$B$25,MATCH($D23,Girdiler!$A$17:$A$25,0)),"tabanı listeden seçin")))</f>
        <v/>
      </c>
      <c r="G23" s="9">
        <f>IF($D23="","",IF($D23="Ayrı hesap","ayrı hesap",IF(OR($E23="",$F23=""),"",IF(AND(ISNUMBER($E23),ISNUMBER($F23)),ROUNDUP($E23*$F23,0),""))))</f>
        <v/>
      </c>
      <c r="H23" s="15" t="inlineStr">
        <is>
          <t>adet</t>
        </is>
      </c>
      <c r="I23" s="5" t="inlineStr">
        <is>
          <t>Kısa</t>
        </is>
      </c>
      <c r="J23" s="16">
        <f>IF(OR($C23="",$I23=""),"",IF($I23="Uzun",'Takvim ve Durum'!$C$6,IF($I23="Kısa",'Takvim ve Durum'!$C$7,"")))</f>
        <v/>
      </c>
      <c r="K23" s="5" t="n"/>
      <c r="L23" s="9">
        <f>IF($C23="","",IF(LEFT(Girdiler!$B$13,4)="HATA","girdi hatası — Girdiler",IF(OR($K23="Sipariş verildi",$K23="Teslim alındı",$K23="Gerekmiyor",NOT(ISNUMBER($J23))),"",IF($J23&lt;TODAY(),"SİPARİŞ GECİKTİ",IF($J23-TODAY()&lt;=7,"7 gün içinde sipariş","")))))</f>
        <v/>
      </c>
      <c r="M23" s="6" t="inlineStr"/>
    </row>
    <row r="24" ht="30" customHeight="1">
      <c r="A24" s="14" t="n">
        <v>20</v>
      </c>
      <c r="B24" s="4" t="inlineStr">
        <is>
          <t>Banyo ve duş</t>
        </is>
      </c>
      <c r="C24" s="8" t="inlineStr">
        <is>
          <t>Çöp kovası (banyo)</t>
        </is>
      </c>
      <c r="D24" s="5" t="inlineStr">
        <is>
          <t>Banyo</t>
        </is>
      </c>
      <c r="E24" s="5" t="n">
        <v>1</v>
      </c>
      <c r="F24" s="14">
        <f>IF($D24="","",IF($D24="Ayrı hesap","—",IFERROR(INDEX(Girdiler!$B$17:$B$25,MATCH($D24,Girdiler!$A$17:$A$25,0)),"tabanı listeden seçin")))</f>
        <v/>
      </c>
      <c r="G24" s="9">
        <f>IF($D24="","",IF($D24="Ayrı hesap","ayrı hesap",IF(OR($E24="",$F24=""),"",IF(AND(ISNUMBER($E24),ISNUMBER($F24)),ROUNDUP($E24*$F24,0),""))))</f>
        <v/>
      </c>
      <c r="H24" s="15" t="inlineStr">
        <is>
          <t>adet</t>
        </is>
      </c>
      <c r="I24" s="5" t="inlineStr">
        <is>
          <t>Kısa</t>
        </is>
      </c>
      <c r="J24" s="16">
        <f>IF(OR($C24="",$I24=""),"",IF($I24="Uzun",'Takvim ve Durum'!$C$6,IF($I24="Kısa",'Takvim ve Durum'!$C$7,"")))</f>
        <v/>
      </c>
      <c r="K24" s="5" t="n"/>
      <c r="L24" s="9">
        <f>IF($C24="","",IF(LEFT(Girdiler!$B$13,4)="HATA","girdi hatası — Girdiler",IF(OR($K24="Sipariş verildi",$K24="Teslim alındı",$K24="Gerekmiyor",NOT(ISNUMBER($J24))),"",IF($J24&lt;TODAY(),"SİPARİŞ GECİKTİ",IF($J24-TODAY()&lt;=7,"7 gün içinde sipariş","")))))</f>
        <v/>
      </c>
      <c r="M24" s="6" t="inlineStr"/>
    </row>
    <row r="25" ht="30" customHeight="1">
      <c r="A25" s="14" t="n">
        <v>21</v>
      </c>
      <c r="B25" s="4" t="inlineStr">
        <is>
          <t>Ortak alan</t>
        </is>
      </c>
      <c r="C25" s="8" t="inlineStr">
        <is>
          <t>Masa (4 kişilik)</t>
        </is>
      </c>
      <c r="D25" s="5" t="inlineStr">
        <is>
          <t>Oturma</t>
        </is>
      </c>
      <c r="E25" s="5" t="n">
        <v>0.25</v>
      </c>
      <c r="F25" s="14">
        <f>IF($D25="","",IF($D25="Ayrı hesap","—",IFERROR(INDEX(Girdiler!$B$17:$B$25,MATCH($D25,Girdiler!$A$17:$A$25,0)),"tabanı listeden seçin")))</f>
        <v/>
      </c>
      <c r="G25" s="9">
        <f>IF($D25="","",IF($D25="Ayrı hesap","ayrı hesap",IF(OR($E25="",$F25=""),"",IF(AND(ISNUMBER($E25),ISNUMBER($F25)),ROUNDUP($E25*$F25,0),""))))</f>
        <v/>
      </c>
      <c r="H25" s="15" t="inlineStr">
        <is>
          <t>adet</t>
        </is>
      </c>
      <c r="I25" s="5" t="inlineStr">
        <is>
          <t>Uzun</t>
        </is>
      </c>
      <c r="J25" s="16">
        <f>IF(OR($C25="",$I25=""),"",IF($I25="Uzun",'Takvim ve Durum'!$C$6,IF($I25="Kısa",'Takvim ve Durum'!$C$7,"")))</f>
        <v/>
      </c>
      <c r="K25" s="5" t="n"/>
      <c r="L25" s="9">
        <f>IF($C25="","",IF(LEFT(Girdiler!$B$13,4)="HATA","girdi hatası — Girdiler",IF(OR($K25="Sipariş verildi",$K25="Teslim alındı",$K25="Gerekmiyor",NOT(ISNUMBER($J25))),"",IF($J25&lt;TODAY(),"SİPARİŞ GECİKTİ",IF($J25-TODAY()&lt;=7,"7 gün içinde sipariş","")))))</f>
        <v/>
      </c>
      <c r="M25" s="6" t="inlineStr">
        <is>
          <t>Şantiyede yeterli sayıda masa ve arkalıklı sandalye (Yapı İşleri Yön. Ek-4)</t>
        </is>
      </c>
    </row>
    <row r="26" ht="30" customHeight="1">
      <c r="A26" s="14" t="n">
        <v>22</v>
      </c>
      <c r="B26" s="4" t="inlineStr">
        <is>
          <t>Ortak alan</t>
        </is>
      </c>
      <c r="C26" s="8" t="inlineStr">
        <is>
          <t>Arkalıklı sandalye</t>
        </is>
      </c>
      <c r="D26" s="5" t="inlineStr">
        <is>
          <t>Oturma</t>
        </is>
      </c>
      <c r="E26" s="5" t="n">
        <v>1</v>
      </c>
      <c r="F26" s="14">
        <f>IF($D26="","",IF($D26="Ayrı hesap","—",IFERROR(INDEX(Girdiler!$B$17:$B$25,MATCH($D26,Girdiler!$A$17:$A$25,0)),"tabanı listeden seçin")))</f>
        <v/>
      </c>
      <c r="G26" s="9">
        <f>IF($D26="","",IF($D26="Ayrı hesap","ayrı hesap",IF(OR($E26="",$F26=""),"",IF(AND(ISNUMBER($E26),ISNUMBER($F26)),ROUNDUP($E26*$F26,0),""))))</f>
        <v/>
      </c>
      <c r="H26" s="15" t="inlineStr">
        <is>
          <t>adet</t>
        </is>
      </c>
      <c r="I26" s="5" t="inlineStr">
        <is>
          <t>Uzun</t>
        </is>
      </c>
      <c r="J26" s="16">
        <f>IF(OR($C26="",$I26=""),"",IF($I26="Uzun",'Takvim ve Durum'!$C$6,IF($I26="Kısa",'Takvim ve Durum'!$C$7,"")))</f>
        <v/>
      </c>
      <c r="K26" s="5" t="n"/>
      <c r="L26" s="9">
        <f>IF($C26="","",IF(LEFT(Girdiler!$B$13,4)="HATA","girdi hatası — Girdiler",IF(OR($K26="Sipariş verildi",$K26="Teslim alındı",$K26="Gerekmiyor",NOT(ISNUMBER($J26))),"",IF($J26&lt;TODAY(),"SİPARİŞ GECİKTİ",IF($J26-TODAY()&lt;=7,"7 gün içinde sipariş","")))))</f>
        <v/>
      </c>
      <c r="M26" s="6" t="inlineStr">
        <is>
          <t>Şantiyede yeterli sayıda masa ve arkalıklı sandalye (Yapı İşleri Yön. Ek-4)</t>
        </is>
      </c>
    </row>
    <row r="27" ht="30" customHeight="1">
      <c r="A27" s="14" t="n">
        <v>23</v>
      </c>
      <c r="B27" s="4" t="inlineStr">
        <is>
          <t>Ortak alan</t>
        </is>
      </c>
      <c r="C27" s="8" t="inlineStr">
        <is>
          <t>Oturma grubu</t>
        </is>
      </c>
      <c r="D27" s="5" t="inlineStr">
        <is>
          <t>Sabit</t>
        </is>
      </c>
      <c r="E27" s="5" t="n">
        <v>1</v>
      </c>
      <c r="F27" s="14">
        <f>IF($D27="","",IF($D27="Ayrı hesap","—",IFERROR(INDEX(Girdiler!$B$17:$B$25,MATCH($D27,Girdiler!$A$17:$A$25,0)),"tabanı listeden seçin")))</f>
        <v/>
      </c>
      <c r="G27" s="9">
        <f>IF($D27="","",IF($D27="Ayrı hesap","ayrı hesap",IF(OR($E27="",$F27=""),"",IF(AND(ISNUMBER($E27),ISNUMBER($F27)),ROUNDUP($E27*$F27,0),""))))</f>
        <v/>
      </c>
      <c r="H27" s="15" t="inlineStr">
        <is>
          <t>takım</t>
        </is>
      </c>
      <c r="I27" s="5" t="inlineStr">
        <is>
          <t>Uzun</t>
        </is>
      </c>
      <c r="J27" s="16">
        <f>IF(OR($C27="",$I27=""),"",IF($I27="Uzun",'Takvim ve Durum'!$C$6,IF($I27="Kısa",'Takvim ve Durum'!$C$7,"")))</f>
        <v/>
      </c>
      <c r="K27" s="5" t="n"/>
      <c r="L27" s="9">
        <f>IF($C27="","",IF(LEFT(Girdiler!$B$13,4)="HATA","girdi hatası — Girdiler",IF(OR($K27="Sipariş verildi",$K27="Teslim alındı",$K27="Gerekmiyor",NOT(ISNUMBER($J27))),"",IF($J27&lt;TODAY(),"SİPARİŞ GECİKTİ",IF($J27-TODAY()&lt;=7,"7 gün içinde sipariş","")))))</f>
        <v/>
      </c>
      <c r="M27" s="6" t="inlineStr"/>
    </row>
    <row r="28" ht="30" customHeight="1">
      <c r="A28" s="14" t="n">
        <v>24</v>
      </c>
      <c r="B28" s="4" t="inlineStr">
        <is>
          <t>Çay ocağı ve mutfak</t>
        </is>
      </c>
      <c r="C28" s="8" t="inlineStr">
        <is>
          <t>Su ısıtıcı</t>
        </is>
      </c>
      <c r="D28" s="5" t="inlineStr">
        <is>
          <t>Sabit</t>
        </is>
      </c>
      <c r="E28" s="5" t="n">
        <v>1</v>
      </c>
      <c r="F28" s="14">
        <f>IF($D28="","",IF($D28="Ayrı hesap","—",IFERROR(INDEX(Girdiler!$B$17:$B$25,MATCH($D28,Girdiler!$A$17:$A$25,0)),"tabanı listeden seçin")))</f>
        <v/>
      </c>
      <c r="G28" s="9">
        <f>IF($D28="","",IF($D28="Ayrı hesap","ayrı hesap",IF(OR($E28="",$F28=""),"",IF(AND(ISNUMBER($E28),ISNUMBER($F28)),ROUNDUP($E28*$F28,0),""))))</f>
        <v/>
      </c>
      <c r="H28" s="15" t="inlineStr">
        <is>
          <t>adet</t>
        </is>
      </c>
      <c r="I28" s="5" t="inlineStr">
        <is>
          <t>Kısa</t>
        </is>
      </c>
      <c r="J28" s="16">
        <f>IF(OR($C28="",$I28=""),"",IF($I28="Uzun",'Takvim ve Durum'!$C$6,IF($I28="Kısa",'Takvim ve Durum'!$C$7,"")))</f>
        <v/>
      </c>
      <c r="K28" s="5" t="n"/>
      <c r="L28" s="9">
        <f>IF($C28="","",IF(LEFT(Girdiler!$B$13,4)="HATA","girdi hatası — Girdiler",IF(OR($K28="Sipariş verildi",$K28="Teslim alındı",$K28="Gerekmiyor",NOT(ISNUMBER($J28))),"",IF($J28&lt;TODAY(),"SİPARİŞ GECİKTİ",IF($J28-TODAY()&lt;=7,"7 gün içinde sipariş","")))))</f>
        <v/>
      </c>
      <c r="M28" s="6" t="inlineStr"/>
    </row>
    <row r="29" ht="30" customHeight="1">
      <c r="A29" s="14" t="n">
        <v>25</v>
      </c>
      <c r="B29" s="4" t="inlineStr">
        <is>
          <t>Çay ocağı ve mutfak</t>
        </is>
      </c>
      <c r="C29" s="8" t="inlineStr">
        <is>
          <t>Çay makinesi</t>
        </is>
      </c>
      <c r="D29" s="5" t="inlineStr">
        <is>
          <t>Sabit</t>
        </is>
      </c>
      <c r="E29" s="5" t="n">
        <v>1</v>
      </c>
      <c r="F29" s="14">
        <f>IF($D29="","",IF($D29="Ayrı hesap","—",IFERROR(INDEX(Girdiler!$B$17:$B$25,MATCH($D29,Girdiler!$A$17:$A$25,0)),"tabanı listeden seçin")))</f>
        <v/>
      </c>
      <c r="G29" s="9">
        <f>IF($D29="","",IF($D29="Ayrı hesap","ayrı hesap",IF(OR($E29="",$F29=""),"",IF(AND(ISNUMBER($E29),ISNUMBER($F29)),ROUNDUP($E29*$F29,0),""))))</f>
        <v/>
      </c>
      <c r="H29" s="15" t="inlineStr">
        <is>
          <t>adet</t>
        </is>
      </c>
      <c r="I29" s="5" t="inlineStr">
        <is>
          <t>Kısa</t>
        </is>
      </c>
      <c r="J29" s="16">
        <f>IF(OR($C29="",$I29=""),"",IF($I29="Uzun",'Takvim ve Durum'!$C$6,IF($I29="Kısa",'Takvim ve Durum'!$C$7,"")))</f>
        <v/>
      </c>
      <c r="K29" s="5" t="n"/>
      <c r="L29" s="9">
        <f>IF($C29="","",IF(LEFT(Girdiler!$B$13,4)="HATA","girdi hatası — Girdiler",IF(OR($K29="Sipariş verildi",$K29="Teslim alındı",$K29="Gerekmiyor",NOT(ISNUMBER($J29))),"",IF($J29&lt;TODAY(),"SİPARİŞ GECİKTİ",IF($J29-TODAY()&lt;=7,"7 gün içinde sipariş","")))))</f>
        <v/>
      </c>
      <c r="M29" s="6" t="inlineStr"/>
    </row>
    <row r="30" ht="30" customHeight="1">
      <c r="A30" s="14" t="n">
        <v>26</v>
      </c>
      <c r="B30" s="4" t="inlineStr">
        <is>
          <t>Çay ocağı ve mutfak</t>
        </is>
      </c>
      <c r="C30" s="8" t="inlineStr">
        <is>
          <t>Buzdolabı</t>
        </is>
      </c>
      <c r="D30" s="5" t="inlineStr">
        <is>
          <t>Sabit</t>
        </is>
      </c>
      <c r="E30" s="5" t="n">
        <v>1</v>
      </c>
      <c r="F30" s="14">
        <f>IF($D30="","",IF($D30="Ayrı hesap","—",IFERROR(INDEX(Girdiler!$B$17:$B$25,MATCH($D30,Girdiler!$A$17:$A$25,0)),"tabanı listeden seçin")))</f>
        <v/>
      </c>
      <c r="G30" s="9">
        <f>IF($D30="","",IF($D30="Ayrı hesap","ayrı hesap",IF(OR($E30="",$F30=""),"",IF(AND(ISNUMBER($E30),ISNUMBER($F30)),ROUNDUP($E30*$F30,0),""))))</f>
        <v/>
      </c>
      <c r="H30" s="15" t="inlineStr">
        <is>
          <t>adet</t>
        </is>
      </c>
      <c r="I30" s="5" t="inlineStr">
        <is>
          <t>Uzun</t>
        </is>
      </c>
      <c r="J30" s="16">
        <f>IF(OR($C30="",$I30=""),"",IF($I30="Uzun",'Takvim ve Durum'!$C$6,IF($I30="Kısa",'Takvim ve Durum'!$C$7,"")))</f>
        <v/>
      </c>
      <c r="K30" s="5" t="n"/>
      <c r="L30" s="9">
        <f>IF($C30="","",IF(LEFT(Girdiler!$B$13,4)="HATA","girdi hatası — Girdiler",IF(OR($K30="Sipariş verildi",$K30="Teslim alındı",$K30="Gerekmiyor",NOT(ISNUMBER($J30))),"",IF($J30&lt;TODAY(),"SİPARİŞ GECİKTİ",IF($J30-TODAY()&lt;=7,"7 gün içinde sipariş","")))))</f>
        <v/>
      </c>
      <c r="M30" s="6" t="inlineStr">
        <is>
          <t>Beyaz eşya</t>
        </is>
      </c>
    </row>
    <row r="31" ht="30" customHeight="1">
      <c r="A31" s="14" t="n">
        <v>27</v>
      </c>
      <c r="B31" s="4" t="inlineStr">
        <is>
          <t>Çay ocağı ve mutfak</t>
        </is>
      </c>
      <c r="C31" s="8" t="inlineStr">
        <is>
          <t>Bardak (çay + su)</t>
        </is>
      </c>
      <c r="D31" s="5" t="inlineStr">
        <is>
          <t>Yatak</t>
        </is>
      </c>
      <c r="E31" s="5" t="n">
        <v>2</v>
      </c>
      <c r="F31" s="14">
        <f>IF($D31="","",IF($D31="Ayrı hesap","—",IFERROR(INDEX(Girdiler!$B$17:$B$25,MATCH($D31,Girdiler!$A$17:$A$25,0)),"tabanı listeden seçin")))</f>
        <v/>
      </c>
      <c r="G31" s="9">
        <f>IF($D31="","",IF($D31="Ayrı hesap","ayrı hesap",IF(OR($E31="",$F31=""),"",IF(AND(ISNUMBER($E31),ISNUMBER($F31)),ROUNDUP($E31*$F31,0),""))))</f>
        <v/>
      </c>
      <c r="H31" s="15" t="inlineStr">
        <is>
          <t>adet</t>
        </is>
      </c>
      <c r="I31" s="5" t="inlineStr">
        <is>
          <t>Kısa</t>
        </is>
      </c>
      <c r="J31" s="16">
        <f>IF(OR($C31="",$I31=""),"",IF($I31="Uzun",'Takvim ve Durum'!$C$6,IF($I31="Kısa",'Takvim ve Durum'!$C$7,"")))</f>
        <v/>
      </c>
      <c r="K31" s="5" t="n"/>
      <c r="L31" s="9">
        <f>IF($C31="","",IF(LEFT(Girdiler!$B$13,4)="HATA","girdi hatası — Girdiler",IF(OR($K31="Sipariş verildi",$K31="Teslim alındı",$K31="Gerekmiyor",NOT(ISNUMBER($J31))),"",IF($J31&lt;TODAY(),"SİPARİŞ GECİKTİ",IF($J31-TODAY()&lt;=7,"7 gün içinde sipariş","")))))</f>
        <v/>
      </c>
      <c r="M31" s="6" t="inlineStr"/>
    </row>
    <row r="32" ht="30" customHeight="1">
      <c r="A32" s="14" t="n">
        <v>28</v>
      </c>
      <c r="B32" s="4" t="inlineStr">
        <is>
          <t>Çay ocağı ve mutfak</t>
        </is>
      </c>
      <c r="C32" s="8" t="inlineStr">
        <is>
          <t>Tabak</t>
        </is>
      </c>
      <c r="D32" s="5" t="inlineStr">
        <is>
          <t>Yatak</t>
        </is>
      </c>
      <c r="E32" s="5" t="n">
        <v>2</v>
      </c>
      <c r="F32" s="14">
        <f>IF($D32="","",IF($D32="Ayrı hesap","—",IFERROR(INDEX(Girdiler!$B$17:$B$25,MATCH($D32,Girdiler!$A$17:$A$25,0)),"tabanı listeden seçin")))</f>
        <v/>
      </c>
      <c r="G32" s="9">
        <f>IF($D32="","",IF($D32="Ayrı hesap","ayrı hesap",IF(OR($E32="",$F32=""),"",IF(AND(ISNUMBER($E32),ISNUMBER($F32)),ROUNDUP($E32*$F32,0),""))))</f>
        <v/>
      </c>
      <c r="H32" s="15" t="inlineStr">
        <is>
          <t>adet</t>
        </is>
      </c>
      <c r="I32" s="5" t="inlineStr">
        <is>
          <t>Kısa</t>
        </is>
      </c>
      <c r="J32" s="16">
        <f>IF(OR($C32="",$I32=""),"",IF($I32="Uzun",'Takvim ve Durum'!$C$6,IF($I32="Kısa",'Takvim ve Durum'!$C$7,"")))</f>
        <v/>
      </c>
      <c r="K32" s="5" t="n"/>
      <c r="L32" s="9">
        <f>IF($C32="","",IF(LEFT(Girdiler!$B$13,4)="HATA","girdi hatası — Girdiler",IF(OR($K32="Sipariş verildi",$K32="Teslim alındı",$K32="Gerekmiyor",NOT(ISNUMBER($J32))),"",IF($J32&lt;TODAY(),"SİPARİŞ GECİKTİ",IF($J32-TODAY()&lt;=7,"7 gün içinde sipariş","")))))</f>
        <v/>
      </c>
      <c r="M32" s="6" t="inlineStr"/>
    </row>
    <row r="33" ht="30" customHeight="1">
      <c r="A33" s="14" t="n">
        <v>29</v>
      </c>
      <c r="B33" s="4" t="inlineStr">
        <is>
          <t>Çay ocağı ve mutfak</t>
        </is>
      </c>
      <c r="C33" s="8" t="inlineStr">
        <is>
          <t>Çatal-bıçak-kaşık</t>
        </is>
      </c>
      <c r="D33" s="5" t="inlineStr">
        <is>
          <t>Yatak</t>
        </is>
      </c>
      <c r="E33" s="5" t="n">
        <v>1</v>
      </c>
      <c r="F33" s="14">
        <f>IF($D33="","",IF($D33="Ayrı hesap","—",IFERROR(INDEX(Girdiler!$B$17:$B$25,MATCH($D33,Girdiler!$A$17:$A$25,0)),"tabanı listeden seçin")))</f>
        <v/>
      </c>
      <c r="G33" s="9">
        <f>IF($D33="","",IF($D33="Ayrı hesap","ayrı hesap",IF(OR($E33="",$F33=""),"",IF(AND(ISNUMBER($E33),ISNUMBER($F33)),ROUNDUP($E33*$F33,0),""))))</f>
        <v/>
      </c>
      <c r="H33" s="15" t="inlineStr">
        <is>
          <t>takım</t>
        </is>
      </c>
      <c r="I33" s="5" t="inlineStr">
        <is>
          <t>Kısa</t>
        </is>
      </c>
      <c r="J33" s="16">
        <f>IF(OR($C33="",$I33=""),"",IF($I33="Uzun",'Takvim ve Durum'!$C$6,IF($I33="Kısa",'Takvim ve Durum'!$C$7,"")))</f>
        <v/>
      </c>
      <c r="K33" s="5" t="n"/>
      <c r="L33" s="9">
        <f>IF($C33="","",IF(LEFT(Girdiler!$B$13,4)="HATA","girdi hatası — Girdiler",IF(OR($K33="Sipariş verildi",$K33="Teslim alındı",$K33="Gerekmiyor",NOT(ISNUMBER($J33))),"",IF($J33&lt;TODAY(),"SİPARİŞ GECİKTİ",IF($J33-TODAY()&lt;=7,"7 gün içinde sipariş","")))))</f>
        <v/>
      </c>
      <c r="M33" s="6" t="inlineStr"/>
    </row>
    <row r="34" ht="30" customHeight="1">
      <c r="A34" s="14" t="n">
        <v>30</v>
      </c>
      <c r="B34" s="4" t="inlineStr">
        <is>
          <t>Çay ocağı ve mutfak</t>
        </is>
      </c>
      <c r="C34" s="8" t="inlineStr">
        <is>
          <t>Çay, kahve, şeker (ilk stok)</t>
        </is>
      </c>
      <c r="D34" s="5" t="inlineStr">
        <is>
          <t>Sabit</t>
        </is>
      </c>
      <c r="E34" s="5" t="n">
        <v>1</v>
      </c>
      <c r="F34" s="14">
        <f>IF($D34="","",IF($D34="Ayrı hesap","—",IFERROR(INDEX(Girdiler!$B$17:$B$25,MATCH($D34,Girdiler!$A$17:$A$25,0)),"tabanı listeden seçin")))</f>
        <v/>
      </c>
      <c r="G34" s="9">
        <f>IF($D34="","",IF($D34="Ayrı hesap","ayrı hesap",IF(OR($E34="",$F34=""),"",IF(AND(ISNUMBER($E34),ISNUMBER($F34)),ROUNDUP($E34*$F34,0),""))))</f>
        <v/>
      </c>
      <c r="H34" s="15" t="inlineStr">
        <is>
          <t>koli</t>
        </is>
      </c>
      <c r="I34" s="5" t="inlineStr">
        <is>
          <t>Kısa</t>
        </is>
      </c>
      <c r="J34" s="16">
        <f>IF(OR($C34="",$I34=""),"",IF($I34="Uzun",'Takvim ve Durum'!$C$6,IF($I34="Kısa",'Takvim ve Durum'!$C$7,"")))</f>
        <v/>
      </c>
      <c r="K34" s="5" t="n"/>
      <c r="L34" s="9">
        <f>IF($C34="","",IF(LEFT(Girdiler!$B$13,4)="HATA","girdi hatası — Girdiler",IF(OR($K34="Sipariş verildi",$K34="Teslim alındı",$K34="Gerekmiyor",NOT(ISNUMBER($J34))),"",IF($J34&lt;TODAY(),"SİPARİŞ GECİKTİ",IF($J34-TODAY()&lt;=7,"7 gün içinde sipariş","")))))</f>
        <v/>
      </c>
      <c r="M34" s="6" t="inlineStr">
        <is>
          <t>Tüketim kişi sayısına göre</t>
        </is>
      </c>
    </row>
    <row r="35" ht="30" customHeight="1">
      <c r="A35" s="14" t="n">
        <v>31</v>
      </c>
      <c r="B35" s="4" t="inlineStr">
        <is>
          <t>Çamaşır</t>
        </is>
      </c>
      <c r="C35" s="8" t="inlineStr">
        <is>
          <t>Çamaşır makinesi</t>
        </is>
      </c>
      <c r="D35" s="5" t="inlineStr">
        <is>
          <t>Sabit</t>
        </is>
      </c>
      <c r="E35" s="5" t="n">
        <v>1</v>
      </c>
      <c r="F35" s="14">
        <f>IF($D35="","",IF($D35="Ayrı hesap","—",IFERROR(INDEX(Girdiler!$B$17:$B$25,MATCH($D35,Girdiler!$A$17:$A$25,0)),"tabanı listeden seçin")))</f>
        <v/>
      </c>
      <c r="G35" s="9">
        <f>IF($D35="","",IF($D35="Ayrı hesap","ayrı hesap",IF(OR($E35="",$F35=""),"",IF(AND(ISNUMBER($E35),ISNUMBER($F35)),ROUNDUP($E35*$F35,0),""))))</f>
        <v/>
      </c>
      <c r="H35" s="15" t="inlineStr">
        <is>
          <t>adet</t>
        </is>
      </c>
      <c r="I35" s="5" t="inlineStr">
        <is>
          <t>Uzun</t>
        </is>
      </c>
      <c r="J35" s="16">
        <f>IF(OR($C35="",$I35=""),"",IF($I35="Uzun",'Takvim ve Durum'!$C$6,IF($I35="Kısa",'Takvim ve Durum'!$C$7,"")))</f>
        <v/>
      </c>
      <c r="K35" s="5" t="n"/>
      <c r="L35" s="9">
        <f>IF($C35="","",IF(LEFT(Girdiler!$B$13,4)="HATA","girdi hatası — Girdiler",IF(OR($K35="Sipariş verildi",$K35="Teslim alındı",$K35="Gerekmiyor",NOT(ISNUMBER($J35))),"",IF($J35&lt;TODAY(),"SİPARİŞ GECİKTİ",IF($J35-TODAY()&lt;=7,"7 gün içinde sipariş","")))))</f>
        <v/>
      </c>
      <c r="M35" s="6" t="inlineStr">
        <is>
          <t>Barınma yerlerinde “üst baş temizliği için gerekli araç-gereç ve makineler sağlanır” (İşyeri Bina Yön. Ek-I md. 66 — şantiye dışı işyerleri)</t>
        </is>
      </c>
    </row>
    <row r="36" ht="30" customHeight="1">
      <c r="A36" s="14" t="n">
        <v>32</v>
      </c>
      <c r="B36" s="4" t="inlineStr">
        <is>
          <t>Çamaşır</t>
        </is>
      </c>
      <c r="C36" s="8" t="inlineStr">
        <is>
          <t>Kurutma askısı</t>
        </is>
      </c>
      <c r="D36" s="5" t="inlineStr">
        <is>
          <t>Sabit</t>
        </is>
      </c>
      <c r="E36" s="5" t="n">
        <v>2</v>
      </c>
      <c r="F36" s="14">
        <f>IF($D36="","",IF($D36="Ayrı hesap","—",IFERROR(INDEX(Girdiler!$B$17:$B$25,MATCH($D36,Girdiler!$A$17:$A$25,0)),"tabanı listeden seçin")))</f>
        <v/>
      </c>
      <c r="G36" s="9">
        <f>IF($D36="","",IF($D36="Ayrı hesap","ayrı hesap",IF(OR($E36="",$F36=""),"",IF(AND(ISNUMBER($E36),ISNUMBER($F36)),ROUNDUP($E36*$F36,0),""))))</f>
        <v/>
      </c>
      <c r="H36" s="15" t="inlineStr">
        <is>
          <t>adet</t>
        </is>
      </c>
      <c r="I36" s="5" t="inlineStr">
        <is>
          <t>Kısa</t>
        </is>
      </c>
      <c r="J36" s="16">
        <f>IF(OR($C36="",$I36=""),"",IF($I36="Uzun",'Takvim ve Durum'!$C$6,IF($I36="Kısa",'Takvim ve Durum'!$C$7,"")))</f>
        <v/>
      </c>
      <c r="K36" s="5" t="n"/>
      <c r="L36" s="9">
        <f>IF($C36="","",IF(LEFT(Girdiler!$B$13,4)="HATA","girdi hatası — Girdiler",IF(OR($K36="Sipariş verildi",$K36="Teslim alındı",$K36="Gerekmiyor",NOT(ISNUMBER($J36))),"",IF($J36&lt;TODAY(),"SİPARİŞ GECİKTİ",IF($J36-TODAY()&lt;=7,"7 gün içinde sipariş","")))))</f>
        <v/>
      </c>
      <c r="M36" s="6" t="inlineStr"/>
    </row>
    <row r="37" ht="30" customHeight="1">
      <c r="A37" s="14" t="n">
        <v>33</v>
      </c>
      <c r="B37" s="4" t="inlineStr">
        <is>
          <t>Çamaşır</t>
        </is>
      </c>
      <c r="C37" s="8" t="inlineStr">
        <is>
          <t>Ütü ve ütü masası</t>
        </is>
      </c>
      <c r="D37" s="5" t="inlineStr">
        <is>
          <t>Sabit</t>
        </is>
      </c>
      <c r="E37" s="5" t="n">
        <v>1</v>
      </c>
      <c r="F37" s="14">
        <f>IF($D37="","",IF($D37="Ayrı hesap","—",IFERROR(INDEX(Girdiler!$B$17:$B$25,MATCH($D37,Girdiler!$A$17:$A$25,0)),"tabanı listeden seçin")))</f>
        <v/>
      </c>
      <c r="G37" s="9">
        <f>IF($D37="","",IF($D37="Ayrı hesap","ayrı hesap",IF(OR($E37="",$F37=""),"",IF(AND(ISNUMBER($E37),ISNUMBER($F37)),ROUNDUP($E37*$F37,0),""))))</f>
        <v/>
      </c>
      <c r="H37" s="15" t="inlineStr">
        <is>
          <t>takım</t>
        </is>
      </c>
      <c r="I37" s="5" t="inlineStr">
        <is>
          <t>Kısa</t>
        </is>
      </c>
      <c r="J37" s="16">
        <f>IF(OR($C37="",$I37=""),"",IF($I37="Uzun",'Takvim ve Durum'!$C$6,IF($I37="Kısa",'Takvim ve Durum'!$C$7,"")))</f>
        <v/>
      </c>
      <c r="K37" s="5" t="n"/>
      <c r="L37" s="9">
        <f>IF($C37="","",IF(LEFT(Girdiler!$B$13,4)="HATA","girdi hatası — Girdiler",IF(OR($K37="Sipariş verildi",$K37="Teslim alındı",$K37="Gerekmiyor",NOT(ISNUMBER($J37))),"",IF($J37&lt;TODAY(),"SİPARİŞ GECİKTİ",IF($J37-TODAY()&lt;=7,"7 gün içinde sipariş","")))))</f>
        <v/>
      </c>
      <c r="M37" s="6" t="inlineStr"/>
    </row>
    <row r="38" ht="30" customHeight="1">
      <c r="A38" s="14" t="n">
        <v>34</v>
      </c>
      <c r="B38" s="4" t="inlineStr">
        <is>
          <t>Çamaşır</t>
        </is>
      </c>
      <c r="C38" s="8" t="inlineStr">
        <is>
          <t>Deterjan (ilk stok)</t>
        </is>
      </c>
      <c r="D38" s="5" t="inlineStr">
        <is>
          <t>Sabit</t>
        </is>
      </c>
      <c r="E38" s="5" t="n">
        <v>1</v>
      </c>
      <c r="F38" s="14">
        <f>IF($D38="","",IF($D38="Ayrı hesap","—",IFERROR(INDEX(Girdiler!$B$17:$B$25,MATCH($D38,Girdiler!$A$17:$A$25,0)),"tabanı listeden seçin")))</f>
        <v/>
      </c>
      <c r="G38" s="9">
        <f>IF($D38="","",IF($D38="Ayrı hesap","ayrı hesap",IF(OR($E38="",$F38=""),"",IF(AND(ISNUMBER($E38),ISNUMBER($F38)),ROUNDUP($E38*$F38,0),""))))</f>
        <v/>
      </c>
      <c r="H38" s="15" t="inlineStr">
        <is>
          <t>koli</t>
        </is>
      </c>
      <c r="I38" s="5" t="inlineStr">
        <is>
          <t>Kısa</t>
        </is>
      </c>
      <c r="J38" s="16">
        <f>IF(OR($C38="",$I38=""),"",IF($I38="Uzun",'Takvim ve Durum'!$C$6,IF($I38="Kısa",'Takvim ve Durum'!$C$7,"")))</f>
        <v/>
      </c>
      <c r="K38" s="5" t="n"/>
      <c r="L38" s="9">
        <f>IF($C38="","",IF(LEFT(Girdiler!$B$13,4)="HATA","girdi hatası — Girdiler",IF(OR($K38="Sipariş verildi",$K38="Teslim alındı",$K38="Gerekmiyor",NOT(ISNUMBER($J38))),"",IF($J38&lt;TODAY(),"SİPARİŞ GECİKTİ",IF($J38-TODAY()&lt;=7,"7 gün içinde sipariş","")))))</f>
        <v/>
      </c>
      <c r="M38" s="6" t="inlineStr"/>
    </row>
    <row r="39" ht="30" customHeight="1">
      <c r="A39" s="14" t="n">
        <v>35</v>
      </c>
      <c r="B39" s="4" t="inlineStr">
        <is>
          <t>Çamaşır</t>
        </is>
      </c>
      <c r="C39" s="8" t="inlineStr">
        <is>
          <t>Çamaşır sepeti</t>
        </is>
      </c>
      <c r="D39" s="5" t="inlineStr">
        <is>
          <t>Oda</t>
        </is>
      </c>
      <c r="E39" s="5" t="n">
        <v>1</v>
      </c>
      <c r="F39" s="14">
        <f>IF($D39="","",IF($D39="Ayrı hesap","—",IFERROR(INDEX(Girdiler!$B$17:$B$25,MATCH($D39,Girdiler!$A$17:$A$25,0)),"tabanı listeden seçin")))</f>
        <v/>
      </c>
      <c r="G39" s="9">
        <f>IF($D39="","",IF($D39="Ayrı hesap","ayrı hesap",IF(OR($E39="",$F39=""),"",IF(AND(ISNUMBER($E39),ISNUMBER($F39)),ROUNDUP($E39*$F39,0),""))))</f>
        <v/>
      </c>
      <c r="H39" s="15" t="inlineStr">
        <is>
          <t>adet</t>
        </is>
      </c>
      <c r="I39" s="5" t="inlineStr">
        <is>
          <t>Kısa</t>
        </is>
      </c>
      <c r="J39" s="16">
        <f>IF(OR($C39="",$I39=""),"",IF($I39="Uzun",'Takvim ve Durum'!$C$6,IF($I39="Kısa",'Takvim ve Durum'!$C$7,"")))</f>
        <v/>
      </c>
      <c r="K39" s="5" t="n"/>
      <c r="L39" s="9">
        <f>IF($C39="","",IF(LEFT(Girdiler!$B$13,4)="HATA","girdi hatası — Girdiler",IF(OR($K39="Sipariş verildi",$K39="Teslim alındı",$K39="Gerekmiyor",NOT(ISNUMBER($J39))),"",IF($J39&lt;TODAY(),"SİPARİŞ GECİKTİ",IF($J39-TODAY()&lt;=7,"7 gün içinde sipariş","")))))</f>
        <v/>
      </c>
      <c r="M39" s="6" t="inlineStr"/>
    </row>
    <row r="40" ht="30" customHeight="1">
      <c r="A40" s="14" t="n">
        <v>36</v>
      </c>
      <c r="B40" s="4" t="inlineStr">
        <is>
          <t>Güvenlik ve acil durum</t>
        </is>
      </c>
      <c r="C40" s="8" t="inlineStr">
        <is>
          <t>Yangın söndürücü</t>
        </is>
      </c>
      <c r="D40" s="5" t="inlineStr">
        <is>
          <t>Ayrı hesap</t>
        </is>
      </c>
      <c r="E40" s="5" t="n"/>
      <c r="F40" s="14">
        <f>IF($D40="","",IF($D40="Ayrı hesap","—",IFERROR(INDEX(Girdiler!$B$17:$B$25,MATCH($D40,Girdiler!$A$17:$A$25,0)),"tabanı listeden seçin")))</f>
        <v/>
      </c>
      <c r="G40" s="9">
        <f>IF($D40="","",IF($D40="Ayrı hesap","ayrı hesap",IF(OR($E40="",$F40=""),"",IF(AND(ISNUMBER($E40),ISNUMBER($F40)),ROUNDUP($E40*$F40,0),""))))</f>
        <v/>
      </c>
      <c r="H40" s="15" t="inlineStr">
        <is>
          <t>adet</t>
        </is>
      </c>
      <c r="I40" s="5" t="inlineStr">
        <is>
          <t>Kısa</t>
        </is>
      </c>
      <c r="J40" s="16">
        <f>IF(OR($C40="",$I40=""),"",IF($I40="Uzun",'Takvim ve Durum'!$C$6,IF($I40="Kısa",'Takvim ve Durum'!$C$7,"")))</f>
        <v/>
      </c>
      <c r="K40" s="5" t="n"/>
      <c r="L40" s="9">
        <f>IF($C40="","",IF(LEFT(Girdiler!$B$13,4)="HATA","girdi hatası — Girdiler",IF(OR($K40="Sipariş verildi",$K40="Teslim alındı",$K40="Gerekmiyor",NOT(ISNUMBER($J40))),"",IF($J40&lt;TODAY(),"SİPARİŞ GECİKTİ",IF($J40-TODAY()&lt;=7,"7 gün içinde sipariş","")))))</f>
        <v/>
      </c>
      <c r="M40" s="6" t="inlineStr">
        <is>
          <t>Sayısı alan ve risk sınıfına göre hesaplanır: aksco.com.tr/araclar/yangin-sondurucu-sayisi-hesaplama/</t>
        </is>
      </c>
    </row>
    <row r="41" ht="30" customHeight="1">
      <c r="A41" s="14" t="n">
        <v>37</v>
      </c>
      <c r="B41" s="4" t="inlineStr">
        <is>
          <t>Güvenlik ve acil durum</t>
        </is>
      </c>
      <c r="C41" s="8" t="inlineStr">
        <is>
          <t>İlk yardım dolabı</t>
        </is>
      </c>
      <c r="D41" s="5" t="inlineStr">
        <is>
          <t>Sabit</t>
        </is>
      </c>
      <c r="E41" s="5" t="n">
        <v>1</v>
      </c>
      <c r="F41" s="14">
        <f>IF($D41="","",IF($D41="Ayrı hesap","—",IFERROR(INDEX(Girdiler!$B$17:$B$25,MATCH($D41,Girdiler!$A$17:$A$25,0)),"tabanı listeden seçin")))</f>
        <v/>
      </c>
      <c r="G41" s="9">
        <f>IF($D41="","",IF($D41="Ayrı hesap","ayrı hesap",IF(OR($E41="",$F41=""),"",IF(AND(ISNUMBER($E41),ISNUMBER($F41)),ROUNDUP($E41*$F41,0),""))))</f>
        <v/>
      </c>
      <c r="H41" s="15" t="inlineStr">
        <is>
          <t>adet</t>
        </is>
      </c>
      <c r="I41" s="5" t="inlineStr">
        <is>
          <t>Kısa</t>
        </is>
      </c>
      <c r="J41" s="16">
        <f>IF(OR($C41="",$I41=""),"",IF($I41="Uzun",'Takvim ve Durum'!$C$6,IF($I41="Kısa",'Takvim ve Durum'!$C$7,"")))</f>
        <v/>
      </c>
      <c r="K41" s="5" t="n"/>
      <c r="L41" s="9">
        <f>IF($C41="","",IF(LEFT(Girdiler!$B$13,4)="HATA","girdi hatası — Girdiler",IF(OR($K41="Sipariş verildi",$K41="Teslim alındı",$K41="Gerekmiyor",NOT(ISNUMBER($J41))),"",IF($J41&lt;TODAY(),"SİPARİŞ GECİKTİ",IF($J41-TODAY()&lt;=7,"7 gün içinde sipariş","")))))</f>
        <v/>
      </c>
      <c r="M41" s="6" t="inlineStr">
        <is>
          <t>İçerik: aksco.com.tr/bilgi-merkezi/isyeri-ilk-yardim-dolabi-icerigi/ (ayrı çizelgesi var)</t>
        </is>
      </c>
    </row>
    <row r="42" ht="30" customHeight="1">
      <c r="A42" s="14" t="n">
        <v>38</v>
      </c>
      <c r="B42" s="4" t="inlineStr">
        <is>
          <t>Güvenlik ve acil durum</t>
        </is>
      </c>
      <c r="C42" s="8" t="inlineStr">
        <is>
          <t>El feneri</t>
        </is>
      </c>
      <c r="D42" s="5" t="inlineStr">
        <is>
          <t>Oda</t>
        </is>
      </c>
      <c r="E42" s="5" t="n">
        <v>1</v>
      </c>
      <c r="F42" s="14">
        <f>IF($D42="","",IF($D42="Ayrı hesap","—",IFERROR(INDEX(Girdiler!$B$17:$B$25,MATCH($D42,Girdiler!$A$17:$A$25,0)),"tabanı listeden seçin")))</f>
        <v/>
      </c>
      <c r="G42" s="9">
        <f>IF($D42="","",IF($D42="Ayrı hesap","ayrı hesap",IF(OR($E42="",$F42=""),"",IF(AND(ISNUMBER($E42),ISNUMBER($F42)),ROUNDUP($E42*$F42,0),""))))</f>
        <v/>
      </c>
      <c r="H42" s="15" t="inlineStr">
        <is>
          <t>adet</t>
        </is>
      </c>
      <c r="I42" s="5" t="inlineStr">
        <is>
          <t>Kısa</t>
        </is>
      </c>
      <c r="J42" s="16">
        <f>IF(OR($C42="",$I42=""),"",IF($I42="Uzun",'Takvim ve Durum'!$C$6,IF($I42="Kısa",'Takvim ve Durum'!$C$7,"")))</f>
        <v/>
      </c>
      <c r="K42" s="5" t="n"/>
      <c r="L42" s="9">
        <f>IF($C42="","",IF(LEFT(Girdiler!$B$13,4)="HATA","girdi hatası — Girdiler",IF(OR($K42="Sipariş verildi",$K42="Teslim alındı",$K42="Gerekmiyor",NOT(ISNUMBER($J42))),"",IF($J42&lt;TODAY(),"SİPARİŞ GECİKTİ",IF($J42-TODAY()&lt;=7,"7 gün içinde sipariş","")))))</f>
        <v/>
      </c>
      <c r="M42" s="6" t="inlineStr"/>
    </row>
    <row r="43" ht="30" customHeight="1">
      <c r="A43" s="14" t="n">
        <v>39</v>
      </c>
      <c r="B43" s="4" t="inlineStr">
        <is>
          <t>Güvenlik ve acil durum</t>
        </is>
      </c>
      <c r="C43" s="8" t="inlineStr">
        <is>
          <t>Yönlendirme ve acil çıkış işaretleri</t>
        </is>
      </c>
      <c r="D43" s="5" t="inlineStr">
        <is>
          <t>Ayrı hesap</t>
        </is>
      </c>
      <c r="E43" s="5" t="n"/>
      <c r="F43" s="14">
        <f>IF($D43="","",IF($D43="Ayrı hesap","—",IFERROR(INDEX(Girdiler!$B$17:$B$25,MATCH($D43,Girdiler!$A$17:$A$25,0)),"tabanı listeden seçin")))</f>
        <v/>
      </c>
      <c r="G43" s="9">
        <f>IF($D43="","",IF($D43="Ayrı hesap","ayrı hesap",IF(OR($E43="",$F43=""),"",IF(AND(ISNUMBER($E43),ISNUMBER($F43)),ROUNDUP($E43*$F43,0),""))))</f>
        <v/>
      </c>
      <c r="H43" s="15" t="inlineStr">
        <is>
          <t>adet</t>
        </is>
      </c>
      <c r="I43" s="5" t="inlineStr">
        <is>
          <t>Kısa</t>
        </is>
      </c>
      <c r="J43" s="16">
        <f>IF(OR($C43="",$I43=""),"",IF($I43="Uzun",'Takvim ve Durum'!$C$6,IF($I43="Kısa",'Takvim ve Durum'!$C$7,"")))</f>
        <v/>
      </c>
      <c r="K43" s="5" t="n"/>
      <c r="L43" s="9">
        <f>IF($C43="","",IF(LEFT(Girdiler!$B$13,4)="HATA","girdi hatası — Girdiler",IF(OR($K43="Sipariş verildi",$K43="Teslim alındı",$K43="Gerekmiyor",NOT(ISNUMBER($J43))),"",IF($J43&lt;TODAY(),"SİPARİŞ GECİKTİ",IF($J43-TODAY()&lt;=7,"7 gün içinde sipariş","")))))</f>
        <v/>
      </c>
      <c r="M43" s="6" t="inlineStr">
        <is>
          <t>Sayısı ve yeri yerleşim planına ve acil durum planına göre belirlenir</t>
        </is>
      </c>
    </row>
    <row r="44" ht="30" customHeight="1">
      <c r="A44" s="14" t="n">
        <v>40</v>
      </c>
      <c r="B44" s="4" t="inlineStr">
        <is>
          <t>Temizlik</t>
        </is>
      </c>
      <c r="C44" s="8" t="inlineStr">
        <is>
          <t>Temizlik kimyasalları (ilk stok)</t>
        </is>
      </c>
      <c r="D44" s="5" t="inlineStr">
        <is>
          <t>Sabit</t>
        </is>
      </c>
      <c r="E44" s="5" t="n">
        <v>1</v>
      </c>
      <c r="F44" s="14">
        <f>IF($D44="","",IF($D44="Ayrı hesap","—",IFERROR(INDEX(Girdiler!$B$17:$B$25,MATCH($D44,Girdiler!$A$17:$A$25,0)),"tabanı listeden seçin")))</f>
        <v/>
      </c>
      <c r="G44" s="9">
        <f>IF($D44="","",IF($D44="Ayrı hesap","ayrı hesap",IF(OR($E44="",$F44=""),"",IF(AND(ISNUMBER($E44),ISNUMBER($F44)),ROUNDUP($E44*$F44,0),""))))</f>
        <v/>
      </c>
      <c r="H44" s="15" t="inlineStr">
        <is>
          <t>set</t>
        </is>
      </c>
      <c r="I44" s="5" t="inlineStr">
        <is>
          <t>Kısa</t>
        </is>
      </c>
      <c r="J44" s="16">
        <f>IF(OR($C44="",$I44=""),"",IF($I44="Uzun",'Takvim ve Durum'!$C$6,IF($I44="Kısa",'Takvim ve Durum'!$C$7,"")))</f>
        <v/>
      </c>
      <c r="K44" s="5" t="n"/>
      <c r="L44" s="9">
        <f>IF($C44="","",IF(LEFT(Girdiler!$B$13,4)="HATA","girdi hatası — Girdiler",IF(OR($K44="Sipariş verildi",$K44="Teslim alındı",$K44="Gerekmiyor",NOT(ISNUMBER($J44))),"",IF($J44&lt;TODAY(),"SİPARİŞ GECİKTİ",IF($J44-TODAY()&lt;=7,"7 gün içinde sipariş","")))))</f>
        <v/>
      </c>
      <c r="M44" s="6" t="inlineStr">
        <is>
          <t>Tüketim kişi sayısına göre</t>
        </is>
      </c>
    </row>
    <row r="45" ht="30" customHeight="1">
      <c r="A45" s="14" t="n">
        <v>41</v>
      </c>
      <c r="B45" s="4" t="inlineStr">
        <is>
          <t>Temizlik</t>
        </is>
      </c>
      <c r="C45" s="8" t="inlineStr">
        <is>
          <t>Paspas seti (kova + mop)</t>
        </is>
      </c>
      <c r="D45" s="5" t="inlineStr">
        <is>
          <t>Sabit</t>
        </is>
      </c>
      <c r="E45" s="5" t="n">
        <v>2</v>
      </c>
      <c r="F45" s="14">
        <f>IF($D45="","",IF($D45="Ayrı hesap","—",IFERROR(INDEX(Girdiler!$B$17:$B$25,MATCH($D45,Girdiler!$A$17:$A$25,0)),"tabanı listeden seçin")))</f>
        <v/>
      </c>
      <c r="G45" s="9">
        <f>IF($D45="","",IF($D45="Ayrı hesap","ayrı hesap",IF(OR($E45="",$F45=""),"",IF(AND(ISNUMBER($E45),ISNUMBER($F45)),ROUNDUP($E45*$F45,0),""))))</f>
        <v/>
      </c>
      <c r="H45" s="15" t="inlineStr">
        <is>
          <t>takım</t>
        </is>
      </c>
      <c r="I45" s="5" t="inlineStr">
        <is>
          <t>Kısa</t>
        </is>
      </c>
      <c r="J45" s="16">
        <f>IF(OR($C45="",$I45=""),"",IF($I45="Uzun",'Takvim ve Durum'!$C$6,IF($I45="Kısa",'Takvim ve Durum'!$C$7,"")))</f>
        <v/>
      </c>
      <c r="K45" s="5" t="n"/>
      <c r="L45" s="9">
        <f>IF($C45="","",IF(LEFT(Girdiler!$B$13,4)="HATA","girdi hatası — Girdiler",IF(OR($K45="Sipariş verildi",$K45="Teslim alındı",$K45="Gerekmiyor",NOT(ISNUMBER($J45))),"",IF($J45&lt;TODAY(),"SİPARİŞ GECİKTİ",IF($J45-TODAY()&lt;=7,"7 gün içinde sipariş","")))))</f>
        <v/>
      </c>
      <c r="M45" s="6" t="inlineStr"/>
    </row>
    <row r="46" ht="30" customHeight="1">
      <c r="A46" s="14" t="n">
        <v>42</v>
      </c>
      <c r="B46" s="4" t="inlineStr">
        <is>
          <t>Temizlik</t>
        </is>
      </c>
      <c r="C46" s="8" t="inlineStr">
        <is>
          <t>Çöp torbası (ilk stok)</t>
        </is>
      </c>
      <c r="D46" s="5" t="inlineStr">
        <is>
          <t>Sabit</t>
        </is>
      </c>
      <c r="E46" s="5" t="n">
        <v>1</v>
      </c>
      <c r="F46" s="14">
        <f>IF($D46="","",IF($D46="Ayrı hesap","—",IFERROR(INDEX(Girdiler!$B$17:$B$25,MATCH($D46,Girdiler!$A$17:$A$25,0)),"tabanı listeden seçin")))</f>
        <v/>
      </c>
      <c r="G46" s="9">
        <f>IF($D46="","",IF($D46="Ayrı hesap","ayrı hesap",IF(OR($E46="",$F46=""),"",IF(AND(ISNUMBER($E46),ISNUMBER($F46)),ROUNDUP($E46*$F46,0),""))))</f>
        <v/>
      </c>
      <c r="H46" s="15" t="inlineStr">
        <is>
          <t>koli</t>
        </is>
      </c>
      <c r="I46" s="5" t="inlineStr">
        <is>
          <t>Kısa</t>
        </is>
      </c>
      <c r="J46" s="16">
        <f>IF(OR($C46="",$I46=""),"",IF($I46="Uzun",'Takvim ve Durum'!$C$6,IF($I46="Kısa",'Takvim ve Durum'!$C$7,"")))</f>
        <v/>
      </c>
      <c r="K46" s="5" t="n"/>
      <c r="L46" s="9">
        <f>IF($C46="","",IF(LEFT(Girdiler!$B$13,4)="HATA","girdi hatası — Girdiler",IF(OR($K46="Sipariş verildi",$K46="Teslim alındı",$K46="Gerekmiyor",NOT(ISNUMBER($J46))),"",IF($J46&lt;TODAY(),"SİPARİŞ GECİKTİ",IF($J46-TODAY()&lt;=7,"7 gün içinde sipariş","")))))</f>
        <v/>
      </c>
      <c r="M46" s="6" t="inlineStr"/>
    </row>
    <row r="47" ht="30" customHeight="1">
      <c r="A47" s="14" t="n">
        <v>43</v>
      </c>
      <c r="B47" s="4" t="inlineStr">
        <is>
          <t>Temizlik</t>
        </is>
      </c>
      <c r="C47" s="8" t="inlineStr">
        <is>
          <t>Eldiven (ilk stok)</t>
        </is>
      </c>
      <c r="D47" s="5" t="inlineStr">
        <is>
          <t>Sabit</t>
        </is>
      </c>
      <c r="E47" s="5" t="n">
        <v>1</v>
      </c>
      <c r="F47" s="14">
        <f>IF($D47="","",IF($D47="Ayrı hesap","—",IFERROR(INDEX(Girdiler!$B$17:$B$25,MATCH($D47,Girdiler!$A$17:$A$25,0)),"tabanı listeden seçin")))</f>
        <v/>
      </c>
      <c r="G47" s="9">
        <f>IF($D47="","",IF($D47="Ayrı hesap","ayrı hesap",IF(OR($E47="",$F47=""),"",IF(AND(ISNUMBER($E47),ISNUMBER($F47)),ROUNDUP($E47*$F47,0),""))))</f>
        <v/>
      </c>
      <c r="H47" s="15" t="inlineStr">
        <is>
          <t>kutu</t>
        </is>
      </c>
      <c r="I47" s="5" t="inlineStr">
        <is>
          <t>Kısa</t>
        </is>
      </c>
      <c r="J47" s="16">
        <f>IF(OR($C47="",$I47=""),"",IF($I47="Uzun",'Takvim ve Durum'!$C$6,IF($I47="Kısa",'Takvim ve Durum'!$C$7,"")))</f>
        <v/>
      </c>
      <c r="K47" s="5" t="n"/>
      <c r="L47" s="9">
        <f>IF($C47="","",IF(LEFT(Girdiler!$B$13,4)="HATA","girdi hatası — Girdiler",IF(OR($K47="Sipariş verildi",$K47="Teslim alındı",$K47="Gerekmiyor",NOT(ISNUMBER($J47))),"",IF($J47&lt;TODAY(),"SİPARİŞ GECİKTİ",IF($J47-TODAY()&lt;=7,"7 gün içinde sipariş","")))))</f>
        <v/>
      </c>
      <c r="M47" s="6" t="inlineStr"/>
    </row>
    <row r="48" ht="30" customHeight="1">
      <c r="A48" s="14" t="n">
        <v>44</v>
      </c>
      <c r="B48" s="4" t="inlineStr">
        <is>
          <t>Temizlik</t>
        </is>
      </c>
      <c r="C48" s="8" t="inlineStr">
        <is>
          <t>Tuvalet kâğıdı ve kâğıt havlu (ilk stok)</t>
        </is>
      </c>
      <c r="D48" s="5" t="inlineStr">
        <is>
          <t>Sabit</t>
        </is>
      </c>
      <c r="E48" s="5" t="n">
        <v>1</v>
      </c>
      <c r="F48" s="14">
        <f>IF($D48="","",IF($D48="Ayrı hesap","—",IFERROR(INDEX(Girdiler!$B$17:$B$25,MATCH($D48,Girdiler!$A$17:$A$25,0)),"tabanı listeden seçin")))</f>
        <v/>
      </c>
      <c r="G48" s="9">
        <f>IF($D48="","",IF($D48="Ayrı hesap","ayrı hesap",IF(OR($E48="",$F48=""),"",IF(AND(ISNUMBER($E48),ISNUMBER($F48)),ROUNDUP($E48*$F48,0),""))))</f>
        <v/>
      </c>
      <c r="H48" s="15" t="inlineStr">
        <is>
          <t>koli</t>
        </is>
      </c>
      <c r="I48" s="5" t="inlineStr">
        <is>
          <t>Kısa</t>
        </is>
      </c>
      <c r="J48" s="16">
        <f>IF(OR($C48="",$I48=""),"",IF($I48="Uzun",'Takvim ve Durum'!$C$6,IF($I48="Kısa",'Takvim ve Durum'!$C$7,"")))</f>
        <v/>
      </c>
      <c r="K48" s="5" t="n"/>
      <c r="L48" s="9">
        <f>IF($C48="","",IF(LEFT(Girdiler!$B$13,4)="HATA","girdi hatası — Girdiler",IF(OR($K48="Sipariş verildi",$K48="Teslim alındı",$K48="Gerekmiyor",NOT(ISNUMBER($J48))),"",IF($J48&lt;TODAY(),"SİPARİŞ GECİKTİ",IF($J48-TODAY()&lt;=7,"7 gün içinde sipariş","")))))</f>
        <v/>
      </c>
      <c r="M48" s="6" t="inlineStr"/>
    </row>
    <row r="49" ht="30" customHeight="1">
      <c r="A49" s="14" t="n">
        <v>45</v>
      </c>
      <c r="B49" s="4" t="inlineStr">
        <is>
          <t>İdari</t>
        </is>
      </c>
      <c r="C49" s="8" t="inlineStr">
        <is>
          <t>Konaklayan kayıt defteri</t>
        </is>
      </c>
      <c r="D49" s="5" t="inlineStr">
        <is>
          <t>Sabit</t>
        </is>
      </c>
      <c r="E49" s="5" t="n">
        <v>1</v>
      </c>
      <c r="F49" s="14">
        <f>IF($D49="","",IF($D49="Ayrı hesap","—",IFERROR(INDEX(Girdiler!$B$17:$B$25,MATCH($D49,Girdiler!$A$17:$A$25,0)),"tabanı listeden seçin")))</f>
        <v/>
      </c>
      <c r="G49" s="9">
        <f>IF($D49="","",IF($D49="Ayrı hesap","ayrı hesap",IF(OR($E49="",$F49=""),"",IF(AND(ISNUMBER($E49),ISNUMBER($F49)),ROUNDUP($E49*$F49,0),""))))</f>
        <v/>
      </c>
      <c r="H49" s="15" t="inlineStr">
        <is>
          <t>adet</t>
        </is>
      </c>
      <c r="I49" s="5" t="inlineStr">
        <is>
          <t>Kısa</t>
        </is>
      </c>
      <c r="J49" s="16">
        <f>IF(OR($C49="",$I49=""),"",IF($I49="Uzun",'Takvim ve Durum'!$C$6,IF($I49="Kısa",'Takvim ve Durum'!$C$7,"")))</f>
        <v/>
      </c>
      <c r="K49" s="5" t="n"/>
      <c r="L49" s="9">
        <f>IF($C49="","",IF(LEFT(Girdiler!$B$13,4)="HATA","girdi hatası — Girdiler",IF(OR($K49="Sipariş verildi",$K49="Teslim alındı",$K49="Gerekmiyor",NOT(ISNUMBER($J49))),"",IF($J49&lt;TODAY(),"SİPARİŞ GECİKTİ",IF($J49-TODAY()&lt;=7,"7 gün içinde sipariş","")))))</f>
        <v/>
      </c>
      <c r="M49" s="6" t="inlineStr">
        <is>
          <t>Kayıt ve bildirim yükümlülüğü için hukuk biriminize sorun (1774 sayılı Kimlik Bildirme Kanunu)</t>
        </is>
      </c>
    </row>
    <row r="50" ht="30" customHeight="1">
      <c r="A50" s="14" t="n">
        <v>46</v>
      </c>
      <c r="B50" s="4" t="inlineStr">
        <is>
          <t>İdari</t>
        </is>
      </c>
      <c r="C50" s="8" t="inlineStr">
        <is>
          <t>Oda anahtar panosu</t>
        </is>
      </c>
      <c r="D50" s="5" t="inlineStr">
        <is>
          <t>Sabit</t>
        </is>
      </c>
      <c r="E50" s="5" t="n">
        <v>1</v>
      </c>
      <c r="F50" s="14">
        <f>IF($D50="","",IF($D50="Ayrı hesap","—",IFERROR(INDEX(Girdiler!$B$17:$B$25,MATCH($D50,Girdiler!$A$17:$A$25,0)),"tabanı listeden seçin")))</f>
        <v/>
      </c>
      <c r="G50" s="9">
        <f>IF($D50="","",IF($D50="Ayrı hesap","ayrı hesap",IF(OR($E50="",$F50=""),"",IF(AND(ISNUMBER($E50),ISNUMBER($F50)),ROUNDUP($E50*$F50,0),""))))</f>
        <v/>
      </c>
      <c r="H50" s="15" t="inlineStr">
        <is>
          <t>adet</t>
        </is>
      </c>
      <c r="I50" s="5" t="inlineStr">
        <is>
          <t>Kısa</t>
        </is>
      </c>
      <c r="J50" s="16">
        <f>IF(OR($C50="",$I50=""),"",IF($I50="Uzun",'Takvim ve Durum'!$C$6,IF($I50="Kısa",'Takvim ve Durum'!$C$7,"")))</f>
        <v/>
      </c>
      <c r="K50" s="5" t="n"/>
      <c r="L50" s="9">
        <f>IF($C50="","",IF(LEFT(Girdiler!$B$13,4)="HATA","girdi hatası — Girdiler",IF(OR($K50="Sipariş verildi",$K50="Teslim alındı",$K50="Gerekmiyor",NOT(ISNUMBER($J50))),"",IF($J50&lt;TODAY(),"SİPARİŞ GECİKTİ",IF($J50-TODAY()&lt;=7,"7 gün içinde sipariş","")))))</f>
        <v/>
      </c>
      <c r="M50" s="6" t="inlineStr"/>
    </row>
    <row r="51" ht="30" customHeight="1">
      <c r="A51" s="14" t="n">
        <v>47</v>
      </c>
      <c r="B51" s="4" t="inlineStr">
        <is>
          <t>İdari</t>
        </is>
      </c>
      <c r="C51" s="8" t="inlineStr">
        <is>
          <t>Oda numarası levhası</t>
        </is>
      </c>
      <c r="D51" s="5" t="inlineStr">
        <is>
          <t>Oda</t>
        </is>
      </c>
      <c r="E51" s="5" t="n">
        <v>1</v>
      </c>
      <c r="F51" s="14">
        <f>IF($D51="","",IF($D51="Ayrı hesap","—",IFERROR(INDEX(Girdiler!$B$17:$B$25,MATCH($D51,Girdiler!$A$17:$A$25,0)),"tabanı listeden seçin")))</f>
        <v/>
      </c>
      <c r="G51" s="9">
        <f>IF($D51="","",IF($D51="Ayrı hesap","ayrı hesap",IF(OR($E51="",$F51=""),"",IF(AND(ISNUMBER($E51),ISNUMBER($F51)),ROUNDUP($E51*$F51,0),""))))</f>
        <v/>
      </c>
      <c r="H51" s="15" t="inlineStr">
        <is>
          <t>adet</t>
        </is>
      </c>
      <c r="I51" s="5" t="inlineStr">
        <is>
          <t>Kısa</t>
        </is>
      </c>
      <c r="J51" s="16">
        <f>IF(OR($C51="",$I51=""),"",IF($I51="Uzun",'Takvim ve Durum'!$C$6,IF($I51="Kısa",'Takvim ve Durum'!$C$7,"")))</f>
        <v/>
      </c>
      <c r="K51" s="5" t="n"/>
      <c r="L51" s="9">
        <f>IF($C51="","",IF(LEFT(Girdiler!$B$13,4)="HATA","girdi hatası — Girdiler",IF(OR($K51="Sipariş verildi",$K51="Teslim alındı",$K51="Gerekmiyor",NOT(ISNUMBER($J51))),"",IF($J51&lt;TODAY(),"SİPARİŞ GECİKTİ",IF($J51-TODAY()&lt;=7,"7 gün içinde sipariş","")))))</f>
        <v/>
      </c>
      <c r="M51" s="6" t="inlineStr"/>
    </row>
    <row r="52" ht="30" customHeight="1">
      <c r="A52" s="14" t="n">
        <v>48</v>
      </c>
      <c r="B52" s="4" t="inlineStr">
        <is>
          <t>İdari</t>
        </is>
      </c>
      <c r="C52" s="8" t="inlineStr">
        <is>
          <t>Bilgilendirme levhası (kurallar, acil numaralar)</t>
        </is>
      </c>
      <c r="D52" s="5" t="inlineStr">
        <is>
          <t>Oda</t>
        </is>
      </c>
      <c r="E52" s="5" t="n">
        <v>1</v>
      </c>
      <c r="F52" s="14">
        <f>IF($D52="","",IF($D52="Ayrı hesap","—",IFERROR(INDEX(Girdiler!$B$17:$B$25,MATCH($D52,Girdiler!$A$17:$A$25,0)),"tabanı listeden seçin")))</f>
        <v/>
      </c>
      <c r="G52" s="9">
        <f>IF($D52="","",IF($D52="Ayrı hesap","ayrı hesap",IF(OR($E52="",$F52=""),"",IF(AND(ISNUMBER($E52),ISNUMBER($F52)),ROUNDUP($E52*$F52,0),""))))</f>
        <v/>
      </c>
      <c r="H52" s="15" t="inlineStr">
        <is>
          <t>adet</t>
        </is>
      </c>
      <c r="I52" s="5" t="inlineStr">
        <is>
          <t>Kısa</t>
        </is>
      </c>
      <c r="J52" s="16">
        <f>IF(OR($C52="",$I52=""),"",IF($I52="Uzun",'Takvim ve Durum'!$C$6,IF($I52="Kısa",'Takvim ve Durum'!$C$7,"")))</f>
        <v/>
      </c>
      <c r="K52" s="5" t="n"/>
      <c r="L52" s="9">
        <f>IF($C52="","",IF(LEFT(Girdiler!$B$13,4)="HATA","girdi hatası — Girdiler",IF(OR($K52="Sipariş verildi",$K52="Teslim alındı",$K52="Gerekmiyor",NOT(ISNUMBER($J52))),"",IF($J52&lt;TODAY(),"SİPARİŞ GECİKTİ",IF($J52-TODAY()&lt;=7,"7 gün içinde sipariş","")))))</f>
        <v/>
      </c>
      <c r="M52" s="6" t="inlineStr"/>
    </row>
    <row r="53" ht="30" customHeight="1">
      <c r="A53" s="14" t="n">
        <v>49</v>
      </c>
      <c r="B53" s="17" t="n"/>
      <c r="C53" s="17" t="n"/>
      <c r="D53" s="5" t="n"/>
      <c r="E53" s="5" t="n"/>
      <c r="F53" s="14">
        <f>IF($D53="","",IF($D53="Ayrı hesap","—",IFERROR(INDEX(Girdiler!$B$17:$B$25,MATCH($D53,Girdiler!$A$17:$A$25,0)),"tabanı listeden seçin")))</f>
        <v/>
      </c>
      <c r="G53" s="9">
        <f>IF($D53="","",IF($D53="Ayrı hesap","ayrı hesap",IF(OR($E53="",$F53=""),"",IF(AND(ISNUMBER($E53),ISNUMBER($F53)),ROUNDUP($E53*$F53,0),""))))</f>
        <v/>
      </c>
      <c r="H53" s="5" t="n"/>
      <c r="I53" s="5" t="n"/>
      <c r="J53" s="16">
        <f>IF(OR($C53="",$I53=""),"",IF($I53="Uzun",'Takvim ve Durum'!$C$6,IF($I53="Kısa",'Takvim ve Durum'!$C$7,"")))</f>
        <v/>
      </c>
      <c r="K53" s="5" t="n"/>
      <c r="L53" s="9">
        <f>IF($C53="","",IF(LEFT(Girdiler!$B$13,4)="HATA","girdi hatası — Girdiler",IF(OR($K53="Sipariş verildi",$K53="Teslim alındı",$K53="Gerekmiyor",NOT(ISNUMBER($J53))),"",IF($J53&lt;TODAY(),"SİPARİŞ GECİKTİ",IF($J53-TODAY()&lt;=7,"7 gün içinde sipariş","")))))</f>
        <v/>
      </c>
      <c r="M53" s="6" t="n"/>
    </row>
    <row r="54" ht="30" customHeight="1">
      <c r="A54" s="14" t="n">
        <v>50</v>
      </c>
      <c r="B54" s="17" t="n"/>
      <c r="C54" s="17" t="n"/>
      <c r="D54" s="5" t="n"/>
      <c r="E54" s="5" t="n"/>
      <c r="F54" s="14">
        <f>IF($D54="","",IF($D54="Ayrı hesap","—",IFERROR(INDEX(Girdiler!$B$17:$B$25,MATCH($D54,Girdiler!$A$17:$A$25,0)),"tabanı listeden seçin")))</f>
        <v/>
      </c>
      <c r="G54" s="9">
        <f>IF($D54="","",IF($D54="Ayrı hesap","ayrı hesap",IF(OR($E54="",$F54=""),"",IF(AND(ISNUMBER($E54),ISNUMBER($F54)),ROUNDUP($E54*$F54,0),""))))</f>
        <v/>
      </c>
      <c r="H54" s="5" t="n"/>
      <c r="I54" s="5" t="n"/>
      <c r="J54" s="16">
        <f>IF(OR($C54="",$I54=""),"",IF($I54="Uzun",'Takvim ve Durum'!$C$6,IF($I54="Kısa",'Takvim ve Durum'!$C$7,"")))</f>
        <v/>
      </c>
      <c r="K54" s="5" t="n"/>
      <c r="L54" s="9">
        <f>IF($C54="","",IF(LEFT(Girdiler!$B$13,4)="HATA","girdi hatası — Girdiler",IF(OR($K54="Sipariş verildi",$K54="Teslim alındı",$K54="Gerekmiyor",NOT(ISNUMBER($J54))),"",IF($J54&lt;TODAY(),"SİPARİŞ GECİKTİ",IF($J54-TODAY()&lt;=7,"7 gün içinde sipariş","")))))</f>
        <v/>
      </c>
      <c r="M54" s="6" t="n"/>
    </row>
    <row r="55" ht="30" customHeight="1">
      <c r="A55" s="14" t="n">
        <v>51</v>
      </c>
      <c r="B55" s="17" t="n"/>
      <c r="C55" s="17" t="n"/>
      <c r="D55" s="5" t="n"/>
      <c r="E55" s="5" t="n"/>
      <c r="F55" s="14">
        <f>IF($D55="","",IF($D55="Ayrı hesap","—",IFERROR(INDEX(Girdiler!$B$17:$B$25,MATCH($D55,Girdiler!$A$17:$A$25,0)),"tabanı listeden seçin")))</f>
        <v/>
      </c>
      <c r="G55" s="9">
        <f>IF($D55="","",IF($D55="Ayrı hesap","ayrı hesap",IF(OR($E55="",$F55=""),"",IF(AND(ISNUMBER($E55),ISNUMBER($F55)),ROUNDUP($E55*$F55,0),""))))</f>
        <v/>
      </c>
      <c r="H55" s="5" t="n"/>
      <c r="I55" s="5" t="n"/>
      <c r="J55" s="16">
        <f>IF(OR($C55="",$I55=""),"",IF($I55="Uzun",'Takvim ve Durum'!$C$6,IF($I55="Kısa",'Takvim ve Durum'!$C$7,"")))</f>
        <v/>
      </c>
      <c r="K55" s="5" t="n"/>
      <c r="L55" s="9">
        <f>IF($C55="","",IF(LEFT(Girdiler!$B$13,4)="HATA","girdi hatası — Girdiler",IF(OR($K55="Sipariş verildi",$K55="Teslim alındı",$K55="Gerekmiyor",NOT(ISNUMBER($J55))),"",IF($J55&lt;TODAY(),"SİPARİŞ GECİKTİ",IF($J55-TODAY()&lt;=7,"7 gün içinde sipariş","")))))</f>
        <v/>
      </c>
      <c r="M55" s="6" t="n"/>
    </row>
    <row r="56" ht="30" customHeight="1">
      <c r="A56" s="14" t="n">
        <v>52</v>
      </c>
      <c r="B56" s="17" t="n"/>
      <c r="C56" s="17" t="n"/>
      <c r="D56" s="5" t="n"/>
      <c r="E56" s="5" t="n"/>
      <c r="F56" s="14">
        <f>IF($D56="","",IF($D56="Ayrı hesap","—",IFERROR(INDEX(Girdiler!$B$17:$B$25,MATCH($D56,Girdiler!$A$17:$A$25,0)),"tabanı listeden seçin")))</f>
        <v/>
      </c>
      <c r="G56" s="9">
        <f>IF($D56="","",IF($D56="Ayrı hesap","ayrı hesap",IF(OR($E56="",$F56=""),"",IF(AND(ISNUMBER($E56),ISNUMBER($F56)),ROUNDUP($E56*$F56,0),""))))</f>
        <v/>
      </c>
      <c r="H56" s="5" t="n"/>
      <c r="I56" s="5" t="n"/>
      <c r="J56" s="16">
        <f>IF(OR($C56="",$I56=""),"",IF($I56="Uzun",'Takvim ve Durum'!$C$6,IF($I56="Kısa",'Takvim ve Durum'!$C$7,"")))</f>
        <v/>
      </c>
      <c r="K56" s="5" t="n"/>
      <c r="L56" s="9">
        <f>IF($C56="","",IF(LEFT(Girdiler!$B$13,4)="HATA","girdi hatası — Girdiler",IF(OR($K56="Sipariş verildi",$K56="Teslim alındı",$K56="Gerekmiyor",NOT(ISNUMBER($J56))),"",IF($J56&lt;TODAY(),"SİPARİŞ GECİKTİ",IF($J56-TODAY()&lt;=7,"7 gün içinde sipariş","")))))</f>
        <v/>
      </c>
      <c r="M56" s="6" t="n"/>
    </row>
    <row r="57" ht="30" customHeight="1">
      <c r="A57" s="14" t="n">
        <v>53</v>
      </c>
      <c r="B57" s="17" t="n"/>
      <c r="C57" s="17" t="n"/>
      <c r="D57" s="5" t="n"/>
      <c r="E57" s="5" t="n"/>
      <c r="F57" s="14">
        <f>IF($D57="","",IF($D57="Ayrı hesap","—",IFERROR(INDEX(Girdiler!$B$17:$B$25,MATCH($D57,Girdiler!$A$17:$A$25,0)),"tabanı listeden seçin")))</f>
        <v/>
      </c>
      <c r="G57" s="9">
        <f>IF($D57="","",IF($D57="Ayrı hesap","ayrı hesap",IF(OR($E57="",$F57=""),"",IF(AND(ISNUMBER($E57),ISNUMBER($F57)),ROUNDUP($E57*$F57,0),""))))</f>
        <v/>
      </c>
      <c r="H57" s="5" t="n"/>
      <c r="I57" s="5" t="n"/>
      <c r="J57" s="16">
        <f>IF(OR($C57="",$I57=""),"",IF($I57="Uzun",'Takvim ve Durum'!$C$6,IF($I57="Kısa",'Takvim ve Durum'!$C$7,"")))</f>
        <v/>
      </c>
      <c r="K57" s="5" t="n"/>
      <c r="L57" s="9">
        <f>IF($C57="","",IF(LEFT(Girdiler!$B$13,4)="HATA","girdi hatası — Girdiler",IF(OR($K57="Sipariş verildi",$K57="Teslim alındı",$K57="Gerekmiyor",NOT(ISNUMBER($J57))),"",IF($J57&lt;TODAY(),"SİPARİŞ GECİKTİ",IF($J57-TODAY()&lt;=7,"7 gün içinde sipariş","")))))</f>
        <v/>
      </c>
      <c r="M57" s="6" t="n"/>
    </row>
    <row r="58" ht="30" customHeight="1">
      <c r="A58" s="14" t="n">
        <v>54</v>
      </c>
      <c r="B58" s="17" t="n"/>
      <c r="C58" s="17" t="n"/>
      <c r="D58" s="5" t="n"/>
      <c r="E58" s="5" t="n"/>
      <c r="F58" s="14">
        <f>IF($D58="","",IF($D58="Ayrı hesap","—",IFERROR(INDEX(Girdiler!$B$17:$B$25,MATCH($D58,Girdiler!$A$17:$A$25,0)),"tabanı listeden seçin")))</f>
        <v/>
      </c>
      <c r="G58" s="9">
        <f>IF($D58="","",IF($D58="Ayrı hesap","ayrı hesap",IF(OR($E58="",$F58=""),"",IF(AND(ISNUMBER($E58),ISNUMBER($F58)),ROUNDUP($E58*$F58,0),""))))</f>
        <v/>
      </c>
      <c r="H58" s="5" t="n"/>
      <c r="I58" s="5" t="n"/>
      <c r="J58" s="16">
        <f>IF(OR($C58="",$I58=""),"",IF($I58="Uzun",'Takvim ve Durum'!$C$6,IF($I58="Kısa",'Takvim ve Durum'!$C$7,"")))</f>
        <v/>
      </c>
      <c r="K58" s="5" t="n"/>
      <c r="L58" s="9">
        <f>IF($C58="","",IF(LEFT(Girdiler!$B$13,4)="HATA","girdi hatası — Girdiler",IF(OR($K58="Sipariş verildi",$K58="Teslim alındı",$K58="Gerekmiyor",NOT(ISNUMBER($J58))),"",IF($J58&lt;TODAY(),"SİPARİŞ GECİKTİ",IF($J58-TODAY()&lt;=7,"7 gün içinde sipariş","")))))</f>
        <v/>
      </c>
      <c r="M58" s="6" t="n"/>
    </row>
    <row r="59" ht="30" customHeight="1">
      <c r="A59" s="14" t="n">
        <v>55</v>
      </c>
      <c r="B59" s="17" t="n"/>
      <c r="C59" s="17" t="n"/>
      <c r="D59" s="5" t="n"/>
      <c r="E59" s="5" t="n"/>
      <c r="F59" s="14">
        <f>IF($D59="","",IF($D59="Ayrı hesap","—",IFERROR(INDEX(Girdiler!$B$17:$B$25,MATCH($D59,Girdiler!$A$17:$A$25,0)),"tabanı listeden seçin")))</f>
        <v/>
      </c>
      <c r="G59" s="9">
        <f>IF($D59="","",IF($D59="Ayrı hesap","ayrı hesap",IF(OR($E59="",$F59=""),"",IF(AND(ISNUMBER($E59),ISNUMBER($F59)),ROUNDUP($E59*$F59,0),""))))</f>
        <v/>
      </c>
      <c r="H59" s="5" t="n"/>
      <c r="I59" s="5" t="n"/>
      <c r="J59" s="16">
        <f>IF(OR($C59="",$I59=""),"",IF($I59="Uzun",'Takvim ve Durum'!$C$6,IF($I59="Kısa",'Takvim ve Durum'!$C$7,"")))</f>
        <v/>
      </c>
      <c r="K59" s="5" t="n"/>
      <c r="L59" s="9">
        <f>IF($C59="","",IF(LEFT(Girdiler!$B$13,4)="HATA","girdi hatası — Girdiler",IF(OR($K59="Sipariş verildi",$K59="Teslim alındı",$K59="Gerekmiyor",NOT(ISNUMBER($J59))),"",IF($J59&lt;TODAY(),"SİPARİŞ GECİKTİ",IF($J59-TODAY()&lt;=7,"7 gün içinde sipariş","")))))</f>
        <v/>
      </c>
      <c r="M59" s="6" t="n"/>
    </row>
    <row r="60" ht="30" customHeight="1">
      <c r="A60" s="14" t="n">
        <v>56</v>
      </c>
      <c r="B60" s="17" t="n"/>
      <c r="C60" s="17" t="n"/>
      <c r="D60" s="5" t="n"/>
      <c r="E60" s="5" t="n"/>
      <c r="F60" s="14">
        <f>IF($D60="","",IF($D60="Ayrı hesap","—",IFERROR(INDEX(Girdiler!$B$17:$B$25,MATCH($D60,Girdiler!$A$17:$A$25,0)),"tabanı listeden seçin")))</f>
        <v/>
      </c>
      <c r="G60" s="9">
        <f>IF($D60="","",IF($D60="Ayrı hesap","ayrı hesap",IF(OR($E60="",$F60=""),"",IF(AND(ISNUMBER($E60),ISNUMBER($F60)),ROUNDUP($E60*$F60,0),""))))</f>
        <v/>
      </c>
      <c r="H60" s="5" t="n"/>
      <c r="I60" s="5" t="n"/>
      <c r="J60" s="16">
        <f>IF(OR($C60="",$I60=""),"",IF($I60="Uzun",'Takvim ve Durum'!$C$6,IF($I60="Kısa",'Takvim ve Durum'!$C$7,"")))</f>
        <v/>
      </c>
      <c r="K60" s="5" t="n"/>
      <c r="L60" s="9">
        <f>IF($C60="","",IF(LEFT(Girdiler!$B$13,4)="HATA","girdi hatası — Girdiler",IF(OR($K60="Sipariş verildi",$K60="Teslim alındı",$K60="Gerekmiyor",NOT(ISNUMBER($J60))),"",IF($J60&lt;TODAY(),"SİPARİŞ GECİKTİ",IF($J60-TODAY()&lt;=7,"7 gün içinde sipariş","")))))</f>
        <v/>
      </c>
      <c r="M60" s="6" t="n"/>
    </row>
    <row r="62" ht="60" customHeight="1">
      <c r="A62" s="13" t="inlineStr">
        <is>
          <t>Miktar = taban başına × taban değeri, yukarı yuvarlanır. 'Uzun' termin: mobilya, ölçüye göre perde, beyaz eşya — 'Takvim ve Durum'daki uzun terminli sipariş gününe bağlanır; 'Kısa': tekstil, sarf, küçük donanım. Son sekiz satır sizin eklemeniz içindir. Not sütunundaki mevzuat atıfları Yapı İşlerinde İSG Yönetmeliği Ek-4, İşyeri Bina ve Eklentileri Yönetmeliği Ek-I ve 1774 sayılı Kanun'a dayanır; diğer notlar uygulama önerisidir.</t>
        </is>
      </c>
    </row>
    <row r="63" ht="34" customHeight="1">
      <c r="A63" s="13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62:M62"/>
    <mergeCell ref="A2:M2"/>
    <mergeCell ref="A63:M63"/>
    <mergeCell ref="A1:M1"/>
  </mergeCells>
  <dataValidations count="4">
    <dataValidation sqref="D5:D60" showDropDown="0" showInputMessage="0" showErrorMessage="1" allowBlank="1" errorTitle="Listeden seçin" error="Hesap tabanını açılır listeden seçin." type="list">
      <formula1>Girdiler!$A$17:$A$25</formula1>
    </dataValidation>
    <dataValidation sqref="I5:I60" showDropDown="0" showInputMessage="0" showErrorMessage="1" allowBlank="1" errorTitle="Listeden seçin" error="Termin grubunu seçin: Uzun ya da Kısa." type="list">
      <formula1>"Uzun,Kısa"</formula1>
    </dataValidation>
    <dataValidation sqref="K5:K60" showDropDown="0" showInputMessage="0" showErrorMessage="1" allowBlank="1" errorTitle="Listeden seçin" error="Durumu açılır listeden seçin — serbest metin yazılırsa özet sayaçları eksik sayar." type="list">
      <formula1>"Listede,Teklif istendi,Sipariş verildi,Teslim alındı,Gerekmiyor"</formula1>
    </dataValidation>
    <dataValidation sqref="E5:E60" showDropDown="0" showInputMessage="0" showErrorMessage="1" allowBlank="1" errorTitle="Sayı girin" error="0 ya da daha büyük bir sayı girin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80" customWidth="1" min="4" max="4"/>
  </cols>
  <sheetData>
    <row r="1" ht="34" customHeight="1">
      <c r="A1" s="1" t="inlineStr">
        <is>
          <t>AÇILIŞTAN GERİYE ALIM TAKVİMİ VE DURUM ÖZETİ</t>
        </is>
      </c>
    </row>
    <row r="2" ht="18" customHeight="1">
      <c r="A2" s="2" t="inlineStr">
        <is>
          <t>Gün sayıları sayfadaki aralığın EN GEÇ ucudur (ör. '4-5 hafta önce' → 28 gün) · daha erken başlamak riski azaltır · sarı hücreler değiştirilebilir</t>
        </is>
      </c>
    </row>
    <row r="4" ht="30" customHeight="1">
      <c r="A4" s="3" t="inlineStr">
        <is>
          <t>Adım</t>
        </is>
      </c>
      <c r="B4" s="3" t="inlineStr">
        <is>
          <t>Açılıştan en geç kaç gün önce</t>
        </is>
      </c>
      <c r="C4" s="3" t="inlineStr">
        <is>
          <t>En geç tarih</t>
        </is>
      </c>
      <c r="D4" s="3" t="inlineStr">
        <is>
          <t>Ne yapılır</t>
        </is>
      </c>
    </row>
    <row r="5" ht="32" customHeight="1">
      <c r="A5" s="11" t="inlineStr">
        <is>
          <t>Liste</t>
        </is>
      </c>
      <c r="B5" s="5" t="n">
        <v>35</v>
      </c>
      <c r="C5" s="18">
        <f>IF(OR(Girdiler!$B$12="",$B5=""),"",IF(ISNUMBER(Girdiler!$B$12),Girdiler!$B$12-$B5,""))</f>
        <v/>
      </c>
      <c r="D5" s="4" t="inlineStr">
        <is>
          <t>Oda sayısı, yatak tipi, pencere ölçüleri ve kişi sayısı kesinleşir; liste çıkar (sayfada: 5-6 hafta önce)</t>
        </is>
      </c>
    </row>
    <row r="6" ht="32" customHeight="1">
      <c r="A6" s="11" t="inlineStr">
        <is>
          <t>Uzun terminli sipariş</t>
        </is>
      </c>
      <c r="B6" s="5" t="n">
        <v>28</v>
      </c>
      <c r="C6" s="18">
        <f>IF(OR(Girdiler!$B$12="",$B6=""),"",IF(ISNUMBER(Girdiler!$B$12),Girdiler!$B$12-$B6,""))</f>
        <v/>
      </c>
      <c r="D6" s="4" t="inlineStr">
        <is>
          <t>Teklif; uzun terminli kalemler (mobilya, ölçüye göre perde, beyaz eşya) önce sipariş edilir (sayfada: 4-5 hafta önce)</t>
        </is>
      </c>
    </row>
    <row r="7" ht="32" customHeight="1">
      <c r="A7" s="11" t="inlineStr">
        <is>
          <t>Kısa terminli sipariş</t>
        </is>
      </c>
      <c r="B7" s="5" t="n">
        <v>14</v>
      </c>
      <c r="C7" s="18">
        <f>IF(OR(Girdiler!$B$12="",$B7=""),"",IF(ISNUMBER(Girdiler!$B$12),Girdiler!$B$12-$B7,""))</f>
        <v/>
      </c>
      <c r="D7" s="4" t="inlineStr">
        <is>
          <t>Tekstil, sarf ve küçük donanım siparişi (sayfada: 2-3 hafta önce)</t>
        </is>
      </c>
    </row>
    <row r="8" ht="32" customHeight="1">
      <c r="A8" s="11" t="inlineStr">
        <is>
          <t>Sevkiyat</t>
        </is>
      </c>
      <c r="B8" s="5" t="n">
        <v>7</v>
      </c>
      <c r="C8" s="18">
        <f>IF(OR(Girdiler!$B$12="",$B8=""),"",IF(ISNUMBER(Girdiler!$B$12),Girdiler!$B$12-$B8,""))</f>
        <v/>
      </c>
      <c r="D8" s="4" t="inlineStr">
        <is>
          <t>Birleştirilen sevkiyat ve oda bazında etiketli koli listesi; hacimli kalemler ayrı teslim günüyle (sayfada: 1 hafta önce)</t>
        </is>
      </c>
    </row>
    <row r="9" ht="32" customHeight="1">
      <c r="A9" s="11" t="inlineStr">
        <is>
          <t>Yerleşim ve eksik kontrolü</t>
        </is>
      </c>
      <c r="B9" s="5" t="n">
        <v>3</v>
      </c>
      <c r="C9" s="18">
        <f>IF(OR(Girdiler!$B$12="",$B9=""),"",IF(ISNUMBER(Girdiler!$B$12),Girdiler!$B$12-$B9,""))</f>
        <v/>
      </c>
      <c r="D9" s="4" t="inlineStr">
        <is>
          <t>Yerleşim, eksik kontrolü, ilk temizlik — işletme ekibi (sayfada: açılıştan önceki günler; 3 gün öneridir)</t>
        </is>
      </c>
    </row>
    <row r="10">
      <c r="A10" s="19" t="inlineStr">
        <is>
          <t>Açılışa kalan gün</t>
        </is>
      </c>
      <c r="B10" s="20" t="n"/>
      <c r="C10" s="21">
        <f>IF(ISNUMBER(Girdiler!$B$12),Girdiler!$B$12-TODAY(),"")</f>
        <v/>
      </c>
      <c r="D10" s="20" t="n"/>
    </row>
    <row r="12">
      <c r="A12" s="10" t="inlineStr">
        <is>
          <t>DURUM ÖZETİ</t>
        </is>
      </c>
    </row>
    <row r="13" ht="30" customHeight="1">
      <c r="A13" s="3" t="inlineStr">
        <is>
          <t>Durum</t>
        </is>
      </c>
      <c r="B13" s="3" t="inlineStr">
        <is>
          <t>Kalem sayısı</t>
        </is>
      </c>
      <c r="C13" s="3" t="inlineStr"/>
      <c r="D13" s="3" t="inlineStr">
        <is>
          <t>Açıklama</t>
        </is>
      </c>
    </row>
    <row r="14">
      <c r="A14" s="11" t="inlineStr">
        <is>
          <t>Durumu girilmemiş kalem</t>
        </is>
      </c>
      <c r="B14" s="9">
        <f>SUMPRODUCT(--('Kalem Listesi'!$C$5:$C$60&lt;&gt;""),--('Kalem Listesi'!$K$5:$K$60=""))</f>
        <v/>
      </c>
      <c r="C14" s="22" t="n"/>
      <c r="D14" s="12" t="inlineStr">
        <is>
          <t>Kalem adı olup durumu boş satırlar</t>
        </is>
      </c>
    </row>
    <row r="15">
      <c r="A15" s="11" t="inlineStr">
        <is>
          <t>Listede</t>
        </is>
      </c>
      <c r="B15" s="9">
        <f>COUNTIF('Kalem Listesi'!$K$5:$K$60,"Listede")</f>
        <v/>
      </c>
      <c r="C15" s="22" t="n"/>
      <c r="D15" s="12" t="inlineStr"/>
    </row>
    <row r="16">
      <c r="A16" s="11" t="inlineStr">
        <is>
          <t>Teklif istendi</t>
        </is>
      </c>
      <c r="B16" s="9">
        <f>COUNTIF('Kalem Listesi'!$K$5:$K$60,"Teklif istendi")</f>
        <v/>
      </c>
      <c r="C16" s="22" t="n"/>
      <c r="D16" s="12" t="inlineStr"/>
    </row>
    <row r="17">
      <c r="A17" s="11" t="inlineStr">
        <is>
          <t>Sipariş verildi</t>
        </is>
      </c>
      <c r="B17" s="9">
        <f>COUNTIF('Kalem Listesi'!$K$5:$K$60,"Sipariş verildi")</f>
        <v/>
      </c>
      <c r="C17" s="22" t="n"/>
      <c r="D17" s="12" t="inlineStr"/>
    </row>
    <row r="18">
      <c r="A18" s="11" t="inlineStr">
        <is>
          <t>Teslim alındı</t>
        </is>
      </c>
      <c r="B18" s="9">
        <f>COUNTIF('Kalem Listesi'!$K$5:$K$60,"Teslim alındı")</f>
        <v/>
      </c>
      <c r="C18" s="22" t="n"/>
      <c r="D18" s="12" t="inlineStr"/>
    </row>
    <row r="19">
      <c r="A19" s="11" t="inlineStr">
        <is>
          <t>Gerekmiyor</t>
        </is>
      </c>
      <c r="B19" s="9">
        <f>COUNTIF('Kalem Listesi'!$K$5:$K$60,"Gerekmiyor")</f>
        <v/>
      </c>
      <c r="C19" s="22" t="n"/>
      <c r="D19" s="12" t="inlineStr"/>
    </row>
    <row r="20">
      <c r="A20" s="11" t="inlineStr">
        <is>
          <t>SİPARİŞİ GECİKMİŞ kalem</t>
        </is>
      </c>
      <c r="B20" s="9">
        <f>COUNTIF('Kalem Listesi'!$L$5:$L$60,"SİPARİŞ GECİKTİ")</f>
        <v/>
      </c>
      <c r="C20" s="22" t="n"/>
      <c r="D20" s="12" t="inlineStr">
        <is>
          <t>En geç sipariş günü geçmiş, henüz sipariş verilmemiş</t>
        </is>
      </c>
    </row>
    <row r="21">
      <c r="A21" s="11" t="inlineStr">
        <is>
          <t>7 gün içinde sipariş edilmesi gereken</t>
        </is>
      </c>
      <c r="B21" s="9">
        <f>COUNTIF('Kalem Listesi'!$L$5:$L$60,"7 gün içinde*")</f>
        <v/>
      </c>
      <c r="C21" s="22" t="n"/>
      <c r="D21" s="12" t="inlineStr"/>
    </row>
    <row r="23" ht="47" customHeight="1">
      <c r="A23" s="13" t="inlineStr">
        <is>
          <t>Açılış tarihinin sabit olduğu işlerde en büyük risk son haftada ortaya çıkan eksiktir. Süreler plan önerisidir; kalemin stok durumuna ve sahanın uzaklığına göre değişir. Özel üretim mobilyada termin daha uzun olabilir — o kalemin satırında 'Uzun'u seçip bu sekmedeki gün sayısını artırın.</t>
        </is>
      </c>
    </row>
    <row r="24" ht="34" customHeight="1">
      <c r="A24" s="13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D1"/>
    <mergeCell ref="A23:D23"/>
    <mergeCell ref="A24:D24"/>
    <mergeCell ref="A2:D2"/>
  </mergeCells>
  <dataValidations count="1">
    <dataValidation sqref="B5:B9" showDropDown="0" showInputMessage="0" showErrorMessage="1" allowBlank="1" errorTitle="Gün sayısı" error="0 ile 365 arasında bir gün sayısı girin." type="whole" operator="between">
      <formula1>0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 ht="34" customHeight="1">
      <c r="A1" s="1" t="inlineStr">
        <is>
          <t>KAYNAKLAR VE SINIRLAR</t>
        </is>
      </c>
    </row>
    <row r="2" ht="18" customHeight="1">
      <c r="A2" s="2" t="inlineStr">
        <is>
          <t>Bu listenin neden bir mevzuat listesi olmadığı</t>
        </is>
      </c>
    </row>
    <row r="4" ht="64" customHeight="1">
      <c r="A4" s="8" t="inlineStr">
        <is>
          <t>Yönetmelik sayı vermez</t>
        </is>
      </c>
      <c r="B4" s="4" t="inlineStr">
        <is>
          <t>İşyeri Bina ve Eklentileri Yönetmeliği Ek-I md. 66 barınma yerlerinde yeterli sayıda tuvalet, lavabo ve duşu ve “üst baş temizliği için gerekli araç-gereç ve makineler”i ister; çadır, branda, mangal, maltız ve açık ateşi yasaklar. Yapı İşlerinde İSG Yönetmeliği Ek-4, şantiye barınma yerlerinde yeterli sayıda karyola, ranza, yatak, battaniye ve benzerlerinin işveren tarafından sağlanmasını ve yeterli sayıda masa ve arkalıklı sandalye bulundurulmasını ister. İkisi de adet vermez.</t>
        </is>
      </c>
    </row>
    <row r="5" ht="64" customHeight="1">
      <c r="A5" s="8" t="inlineStr">
        <is>
          <t>Dolaşan sayılar</t>
        </is>
      </c>
      <c r="B5" s="4" t="inlineStr">
        <is>
          <t>Kişi başı 12 m³ hava, 280 cm tavan, yataklar arası 80 cm gibi sayılar 1974 tarihli İşçi Sağlığı ve İş Güvenliği Tüzüğü'nden kalmadır; tüzük 2014/6506 sayılı Tüzükle (RG 23.07.2014) yürürlükten kaldırıldı. Bu dosya o sayıları hesaplamaz.</t>
        </is>
      </c>
    </row>
    <row r="6" ht="64" customHeight="1">
      <c r="A6" s="8" t="inlineStr">
        <is>
          <t>Kadın ve erkek çalışanlar</t>
        </is>
      </c>
      <c r="B6" s="4" t="inlineStr">
        <is>
          <t>İşyeri Bina Yön. Ek-I md. 67: bekâr çalışanlara ayrılan binalarda kadınlar ve 18 yaşından küçükler, erkeklerin bulunduğu kısımla bağlantısı olmayan ayrı kısımlarda yatırılır. Oda ve banyo sayısını girerken bunu hesaba katın.</t>
        </is>
      </c>
    </row>
    <row r="7" ht="64" customHeight="1">
      <c r="A7" s="8" t="inlineStr">
        <is>
          <t>Bu dosyanın statüsü</t>
        </is>
      </c>
      <c r="B7" s="4" t="inlineStr">
        <is>
          <t>Planlama aracıdır. Uygunluk belgesi değildir, hukuki görüş değildir ve risk değerlendirmesinin yerini almaz. Hiçbir fiyat, marka ya da tutar gömülmedi.</t>
        </is>
      </c>
    </row>
    <row r="8" ht="64" customHeight="1">
      <c r="A8" s="8" t="inlineStr">
        <is>
          <t>Rehber sayfa</t>
        </is>
      </c>
      <c r="B8" s="4" t="inlineStr">
        <is>
          <t>https://aksco.com.tr/bilgi-merkezi/misafirhane-lojman-kurulum-listesi/ — yönetmelik atıfları, oda oda liste, turizm belgesi ve kimlik bildirimi soruları.</t>
        </is>
      </c>
    </row>
    <row r="10" ht="34" customHeight="1">
      <c r="A10" s="13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